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Charging and Billing\TNUoS Income Tracking\2021-22\Onshore TO\Published\"/>
    </mc:Choice>
  </mc:AlternateContent>
  <xr:revisionPtr revIDLastSave="0" documentId="13_ncr:1_{988D8DAF-0B23-4F9C-A033-B5ED5385D814}" xr6:coauthVersionLast="45" xr6:coauthVersionMax="45" xr10:uidLastSave="{00000000-0000-0000-0000-000000000000}"/>
  <bookViews>
    <workbookView xWindow="-108" yWindow="-108" windowWidth="23256" windowHeight="13176" xr2:uid="{D2B122CF-BDE3-45A9-8042-9BD8A8ED7C6F}"/>
  </bookViews>
  <sheets>
    <sheet name="October" sheetId="3" r:id="rId1"/>
    <sheet name="Monthly Breakdown" sheetId="5" r:id="rId2"/>
    <sheet name="May" sheetId="8" r:id="rId3"/>
    <sheet name="June" sheetId="7" r:id="rId4"/>
    <sheet name="July" sheetId="9" r:id="rId5"/>
    <sheet name="August" sheetId="10" r:id="rId6"/>
    <sheet name="September"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 r="E5" i="8"/>
  <c r="F5" i="8"/>
  <c r="G5" i="8"/>
  <c r="H5" i="8"/>
  <c r="I5" i="8"/>
  <c r="J5" i="8"/>
  <c r="K5" i="8"/>
  <c r="L5" i="8"/>
  <c r="M5" i="8"/>
  <c r="N5" i="8"/>
  <c r="O5" i="8"/>
  <c r="P5" i="8" s="1"/>
  <c r="S5" i="8" s="1"/>
  <c r="D6" i="8"/>
  <c r="E6" i="8"/>
  <c r="F6" i="8"/>
  <c r="F23" i="8" s="1"/>
  <c r="G6" i="8"/>
  <c r="G23" i="8" s="1"/>
  <c r="H6" i="8"/>
  <c r="I6" i="8"/>
  <c r="J6" i="8"/>
  <c r="K6" i="8"/>
  <c r="L6" i="8"/>
  <c r="M6" i="8"/>
  <c r="M23" i="8" s="1"/>
  <c r="N6" i="8"/>
  <c r="N23" i="8" s="1"/>
  <c r="O6" i="8"/>
  <c r="P6" i="8" s="1"/>
  <c r="S6" i="8" s="1"/>
  <c r="C7" i="8"/>
  <c r="I7" i="8" s="1"/>
  <c r="I24" i="8" s="1"/>
  <c r="D7" i="8"/>
  <c r="E7" i="8"/>
  <c r="F7" i="8"/>
  <c r="F24" i="8" s="1"/>
  <c r="G7" i="8"/>
  <c r="G24" i="8" s="1"/>
  <c r="H7" i="8"/>
  <c r="H24" i="8" s="1"/>
  <c r="M7" i="8"/>
  <c r="O7" i="8"/>
  <c r="P7" i="8"/>
  <c r="S7" i="8" s="1"/>
  <c r="D8" i="8"/>
  <c r="E8" i="8"/>
  <c r="F8" i="8"/>
  <c r="G8" i="8"/>
  <c r="H8" i="8"/>
  <c r="I8" i="8"/>
  <c r="J8" i="8"/>
  <c r="K8" i="8"/>
  <c r="K25" i="8" s="1"/>
  <c r="L8" i="8"/>
  <c r="L25" i="8" s="1"/>
  <c r="M8" i="8"/>
  <c r="M25" i="8" s="1"/>
  <c r="N8" i="8"/>
  <c r="N25" i="8" s="1"/>
  <c r="O8" i="8"/>
  <c r="P8" i="8" s="1"/>
  <c r="S8" i="8" s="1"/>
  <c r="D9" i="8"/>
  <c r="E9" i="8"/>
  <c r="F9" i="8"/>
  <c r="G9" i="8" s="1"/>
  <c r="H9" i="8" s="1"/>
  <c r="I9" i="8" s="1"/>
  <c r="J9" i="8" s="1"/>
  <c r="K9" i="8" s="1"/>
  <c r="L9" i="8" s="1"/>
  <c r="M9" i="8" s="1"/>
  <c r="D10" i="8"/>
  <c r="E10" i="8" s="1"/>
  <c r="D11" i="8"/>
  <c r="E11" i="8"/>
  <c r="F11" i="8" s="1"/>
  <c r="D12" i="8"/>
  <c r="E12" i="8"/>
  <c r="F12" i="8"/>
  <c r="G12" i="8"/>
  <c r="G29" i="8" s="1"/>
  <c r="H12" i="8"/>
  <c r="I12" i="8"/>
  <c r="J12" i="8"/>
  <c r="K12" i="8"/>
  <c r="L12" i="8"/>
  <c r="L29" i="8" s="1"/>
  <c r="M12" i="8"/>
  <c r="N12" i="8"/>
  <c r="O12" i="8"/>
  <c r="P12" i="8" s="1"/>
  <c r="S12" i="8" s="1"/>
  <c r="D13" i="8"/>
  <c r="E13" i="8"/>
  <c r="F13" i="8"/>
  <c r="G13" i="8"/>
  <c r="H13" i="8"/>
  <c r="I13" i="8"/>
  <c r="J13" i="8"/>
  <c r="K13" i="8"/>
  <c r="L13" i="8"/>
  <c r="L30" i="8" s="1"/>
  <c r="M13" i="8"/>
  <c r="M30" i="8" s="1"/>
  <c r="N13" i="8"/>
  <c r="N30" i="8" s="1"/>
  <c r="O13" i="8"/>
  <c r="P13" i="8" s="1"/>
  <c r="S13" i="8" s="1"/>
  <c r="D14" i="8"/>
  <c r="E14" i="8"/>
  <c r="E31" i="8" s="1"/>
  <c r="F14" i="8"/>
  <c r="F31" i="8" s="1"/>
  <c r="G14" i="8"/>
  <c r="G31" i="8" s="1"/>
  <c r="H14" i="8"/>
  <c r="H31" i="8" s="1"/>
  <c r="I14" i="8"/>
  <c r="I31" i="8" s="1"/>
  <c r="J14" i="8"/>
  <c r="K14" i="8"/>
  <c r="L14" i="8"/>
  <c r="M14" i="8"/>
  <c r="N14" i="8"/>
  <c r="O14" i="8"/>
  <c r="P14" i="8"/>
  <c r="S14" i="8"/>
  <c r="T14" i="8" s="1"/>
  <c r="C15" i="8"/>
  <c r="T18" i="8" s="1"/>
  <c r="P18" i="8"/>
  <c r="D19" i="8"/>
  <c r="D26" i="8" s="1"/>
  <c r="E19" i="8"/>
  <c r="E26" i="8" s="1"/>
  <c r="F19" i="8"/>
  <c r="G19" i="8"/>
  <c r="H19" i="8"/>
  <c r="H26" i="8" s="1"/>
  <c r="I19" i="8"/>
  <c r="J19" i="8"/>
  <c r="K19" i="8"/>
  <c r="L19" i="8"/>
  <c r="M19" i="8"/>
  <c r="N19" i="8"/>
  <c r="O19" i="8"/>
  <c r="P19" i="8"/>
  <c r="S19" i="8"/>
  <c r="D22" i="8"/>
  <c r="E22" i="8"/>
  <c r="F22" i="8"/>
  <c r="G22" i="8"/>
  <c r="H22" i="8"/>
  <c r="I22" i="8"/>
  <c r="J22" i="8"/>
  <c r="K22" i="8"/>
  <c r="L22" i="8"/>
  <c r="M22" i="8"/>
  <c r="N22" i="8"/>
  <c r="O22" i="8"/>
  <c r="P22" i="8" s="1"/>
  <c r="D23" i="8"/>
  <c r="E23" i="8"/>
  <c r="H23" i="8"/>
  <c r="I23" i="8"/>
  <c r="J23" i="8"/>
  <c r="K23" i="8"/>
  <c r="L23" i="8"/>
  <c r="O23" i="8"/>
  <c r="P23" i="8"/>
  <c r="Q23" i="8"/>
  <c r="D24" i="8"/>
  <c r="D27" i="8" s="1"/>
  <c r="E24" i="8"/>
  <c r="M24" i="8"/>
  <c r="O24" i="8"/>
  <c r="P24" i="8"/>
  <c r="Q24" i="8" s="1"/>
  <c r="D25" i="8"/>
  <c r="E25" i="8"/>
  <c r="F25" i="8"/>
  <c r="G25" i="8"/>
  <c r="H25" i="8"/>
  <c r="I25" i="8"/>
  <c r="J25" i="8"/>
  <c r="D29" i="8"/>
  <c r="E29" i="8"/>
  <c r="F29" i="8"/>
  <c r="H29" i="8"/>
  <c r="I29" i="8"/>
  <c r="J29" i="8"/>
  <c r="K29" i="8"/>
  <c r="M29" i="8"/>
  <c r="N29" i="8"/>
  <c r="D30" i="8"/>
  <c r="E30" i="8"/>
  <c r="F30" i="8"/>
  <c r="G30" i="8"/>
  <c r="H30" i="8"/>
  <c r="I30" i="8"/>
  <c r="J30" i="8"/>
  <c r="K30" i="8"/>
  <c r="O30" i="8"/>
  <c r="P30" i="8"/>
  <c r="Q30" i="8" s="1"/>
  <c r="D31" i="8"/>
  <c r="J31" i="8"/>
  <c r="K31" i="8"/>
  <c r="L31" i="8"/>
  <c r="M31" i="8"/>
  <c r="N31" i="8"/>
  <c r="O31" i="8"/>
  <c r="P31" i="8" s="1"/>
  <c r="Q31" i="8" s="1"/>
  <c r="D38" i="8"/>
  <c r="E38" i="8"/>
  <c r="F38" i="8"/>
  <c r="D41" i="8"/>
  <c r="E41" i="8"/>
  <c r="F41" i="8"/>
  <c r="P41" i="8" s="1"/>
  <c r="G41" i="8"/>
  <c r="H41" i="8"/>
  <c r="I41" i="8"/>
  <c r="J41" i="8"/>
  <c r="J43" i="8" s="1"/>
  <c r="K41" i="8"/>
  <c r="K43" i="8" s="1"/>
  <c r="L41" i="8"/>
  <c r="L43" i="8" s="1"/>
  <c r="M41" i="8"/>
  <c r="M43" i="8" s="1"/>
  <c r="N41" i="8"/>
  <c r="N43" i="8" s="1"/>
  <c r="O41" i="8"/>
  <c r="O43" i="8" s="1"/>
  <c r="S41" i="8"/>
  <c r="U41" i="8"/>
  <c r="P42" i="8"/>
  <c r="V42" i="8"/>
  <c r="D43" i="8"/>
  <c r="E43" i="8"/>
  <c r="F43" i="8"/>
  <c r="G43" i="8"/>
  <c r="H43" i="8"/>
  <c r="I43" i="8"/>
  <c r="S43" i="8"/>
  <c r="U43" i="8"/>
  <c r="C52" i="7"/>
  <c r="C51" i="7"/>
  <c r="C50" i="7"/>
  <c r="N43" i="7"/>
  <c r="J43" i="7"/>
  <c r="D43" i="7"/>
  <c r="P42" i="7"/>
  <c r="V42" i="7" s="1"/>
  <c r="U41" i="7"/>
  <c r="U43" i="7" s="1"/>
  <c r="S41" i="7"/>
  <c r="S43" i="7" s="1"/>
  <c r="O41" i="7"/>
  <c r="O43" i="7" s="1"/>
  <c r="N41" i="7"/>
  <c r="M41" i="7"/>
  <c r="M43" i="7" s="1"/>
  <c r="L41" i="7"/>
  <c r="L43" i="7" s="1"/>
  <c r="K41" i="7"/>
  <c r="K43" i="7" s="1"/>
  <c r="J41" i="7"/>
  <c r="I41" i="7"/>
  <c r="I43" i="7" s="1"/>
  <c r="H41" i="7"/>
  <c r="H43" i="7" s="1"/>
  <c r="G41" i="7"/>
  <c r="G43" i="7" s="1"/>
  <c r="F41" i="7"/>
  <c r="F43" i="7" s="1"/>
  <c r="E41" i="7"/>
  <c r="E43" i="7" s="1"/>
  <c r="D41" i="7"/>
  <c r="P41" i="7" s="1"/>
  <c r="F38" i="7"/>
  <c r="E38" i="7"/>
  <c r="D38" i="7"/>
  <c r="N31" i="7"/>
  <c r="M31" i="7"/>
  <c r="L31" i="7"/>
  <c r="H31" i="7"/>
  <c r="G31" i="7"/>
  <c r="F31" i="7"/>
  <c r="O30" i="7"/>
  <c r="P30" i="7" s="1"/>
  <c r="Q30" i="7" s="1"/>
  <c r="N30" i="7"/>
  <c r="M30" i="7"/>
  <c r="I30" i="7"/>
  <c r="H30" i="7"/>
  <c r="G30" i="7"/>
  <c r="N29" i="7"/>
  <c r="H29" i="7"/>
  <c r="S25" i="7"/>
  <c r="P25" i="7"/>
  <c r="Q25" i="7" s="1"/>
  <c r="O25" i="7"/>
  <c r="N25" i="7"/>
  <c r="M25" i="7"/>
  <c r="L25" i="7"/>
  <c r="K25" i="7"/>
  <c r="J25" i="7"/>
  <c r="I25" i="7"/>
  <c r="H25" i="7"/>
  <c r="G25" i="7"/>
  <c r="F25" i="7"/>
  <c r="E25" i="7"/>
  <c r="D25" i="7"/>
  <c r="O24" i="7"/>
  <c r="P24" i="7" s="1"/>
  <c r="Q24" i="7" s="1"/>
  <c r="N24" i="7"/>
  <c r="M24" i="7"/>
  <c r="L24" i="7"/>
  <c r="K24" i="7"/>
  <c r="J24" i="7"/>
  <c r="I24" i="7"/>
  <c r="H24" i="7"/>
  <c r="G24" i="7"/>
  <c r="F24" i="7"/>
  <c r="E24" i="7"/>
  <c r="D24" i="7"/>
  <c r="O23" i="7"/>
  <c r="P23" i="7" s="1"/>
  <c r="Q23" i="7" s="1"/>
  <c r="N23" i="7"/>
  <c r="I23" i="7"/>
  <c r="H23" i="7"/>
  <c r="E22" i="7"/>
  <c r="D22" i="7"/>
  <c r="O19" i="7"/>
  <c r="N19" i="7"/>
  <c r="M19" i="7"/>
  <c r="L19" i="7"/>
  <c r="K19" i="7"/>
  <c r="J19" i="7"/>
  <c r="I19" i="7"/>
  <c r="H19" i="7"/>
  <c r="G19" i="7"/>
  <c r="F19" i="7"/>
  <c r="E19" i="7"/>
  <c r="D19" i="7"/>
  <c r="T18" i="7"/>
  <c r="V18" i="7" s="1"/>
  <c r="P18" i="7"/>
  <c r="O14" i="7"/>
  <c r="O31" i="7" s="1"/>
  <c r="P31" i="7" s="1"/>
  <c r="Q31" i="7" s="1"/>
  <c r="N14" i="7"/>
  <c r="M14" i="7"/>
  <c r="L14" i="7"/>
  <c r="K14" i="7"/>
  <c r="K31" i="7" s="1"/>
  <c r="J14" i="7"/>
  <c r="J31" i="7" s="1"/>
  <c r="I14" i="7"/>
  <c r="I31" i="7" s="1"/>
  <c r="H14" i="7"/>
  <c r="G14" i="7"/>
  <c r="F14" i="7"/>
  <c r="E14" i="7"/>
  <c r="E31" i="7" s="1"/>
  <c r="D14" i="7"/>
  <c r="D31" i="7" s="1"/>
  <c r="P13" i="7"/>
  <c r="S13" i="7" s="1"/>
  <c r="O13" i="7"/>
  <c r="N13" i="7"/>
  <c r="M13" i="7"/>
  <c r="L13" i="7"/>
  <c r="L30" i="7" s="1"/>
  <c r="K13" i="7"/>
  <c r="K30" i="7" s="1"/>
  <c r="J13" i="7"/>
  <c r="J30" i="7" s="1"/>
  <c r="I13" i="7"/>
  <c r="H13" i="7"/>
  <c r="G13" i="7"/>
  <c r="F13" i="7"/>
  <c r="F30" i="7" s="1"/>
  <c r="E13" i="7"/>
  <c r="E30" i="7" s="1"/>
  <c r="D13" i="7"/>
  <c r="D30" i="7" s="1"/>
  <c r="O12" i="7"/>
  <c r="O29" i="7" s="1"/>
  <c r="P29" i="7" s="1"/>
  <c r="Q29" i="7" s="1"/>
  <c r="N12" i="7"/>
  <c r="M12" i="7"/>
  <c r="M29" i="7" s="1"/>
  <c r="L12" i="7"/>
  <c r="L29" i="7" s="1"/>
  <c r="K12" i="7"/>
  <c r="K29" i="7" s="1"/>
  <c r="J12" i="7"/>
  <c r="J29" i="7" s="1"/>
  <c r="I12" i="7"/>
  <c r="I29" i="7" s="1"/>
  <c r="H12" i="7"/>
  <c r="G12" i="7"/>
  <c r="G29" i="7" s="1"/>
  <c r="F12" i="7"/>
  <c r="F29" i="7" s="1"/>
  <c r="E12" i="7"/>
  <c r="E29" i="7" s="1"/>
  <c r="D12" i="7"/>
  <c r="D29" i="7" s="1"/>
  <c r="D11" i="7"/>
  <c r="E11" i="7" s="1"/>
  <c r="D10" i="7"/>
  <c r="E10" i="7" s="1"/>
  <c r="D9" i="7"/>
  <c r="E9" i="7" s="1"/>
  <c r="S8" i="7"/>
  <c r="T8" i="7" s="1"/>
  <c r="P8" i="7"/>
  <c r="P7" i="7"/>
  <c r="S7" i="7" s="1"/>
  <c r="C7" i="7"/>
  <c r="C15" i="7" s="1"/>
  <c r="P6" i="7"/>
  <c r="S6" i="7" s="1"/>
  <c r="O6" i="7"/>
  <c r="N6" i="7"/>
  <c r="M6" i="7"/>
  <c r="M23" i="7" s="1"/>
  <c r="L6" i="7"/>
  <c r="L23" i="7" s="1"/>
  <c r="K6" i="7"/>
  <c r="K23" i="7" s="1"/>
  <c r="J6" i="7"/>
  <c r="J23" i="7" s="1"/>
  <c r="I6" i="7"/>
  <c r="H6" i="7"/>
  <c r="G6" i="7"/>
  <c r="G23" i="7" s="1"/>
  <c r="F6" i="7"/>
  <c r="F23" i="7" s="1"/>
  <c r="E6" i="7"/>
  <c r="E23" i="7" s="1"/>
  <c r="D6" i="7"/>
  <c r="D23" i="7" s="1"/>
  <c r="F5" i="7"/>
  <c r="G5" i="7" s="1"/>
  <c r="F28" i="8" l="1"/>
  <c r="G11" i="8"/>
  <c r="H11" i="8" s="1"/>
  <c r="I11" i="8" s="1"/>
  <c r="H35" i="8"/>
  <c r="T5" i="8"/>
  <c r="S22" i="8"/>
  <c r="G26" i="8"/>
  <c r="G35" i="8" s="1"/>
  <c r="L26" i="8"/>
  <c r="T13" i="8"/>
  <c r="S30" i="8"/>
  <c r="T6" i="8"/>
  <c r="S23" i="8"/>
  <c r="T7" i="8"/>
  <c r="S24" i="8"/>
  <c r="T12" i="8"/>
  <c r="S29" i="8"/>
  <c r="E27" i="8"/>
  <c r="E32" i="8" s="1"/>
  <c r="F10" i="8"/>
  <c r="M26" i="8"/>
  <c r="N9" i="8"/>
  <c r="Q22" i="8"/>
  <c r="T8" i="8"/>
  <c r="S25" i="8"/>
  <c r="V18" i="8"/>
  <c r="T41" i="8"/>
  <c r="P43" i="8"/>
  <c r="U14" i="8"/>
  <c r="T31" i="8"/>
  <c r="I26" i="8"/>
  <c r="T19" i="8"/>
  <c r="N7" i="8"/>
  <c r="N24" i="8" s="1"/>
  <c r="O25" i="8"/>
  <c r="P25" i="8" s="1"/>
  <c r="Q25" i="8" s="1"/>
  <c r="K26" i="8"/>
  <c r="E28" i="8"/>
  <c r="L7" i="8"/>
  <c r="L24" i="8" s="1"/>
  <c r="D28" i="8"/>
  <c r="D32" i="8" s="1"/>
  <c r="F26" i="8"/>
  <c r="K7" i="8"/>
  <c r="K24" i="8" s="1"/>
  <c r="S31" i="8"/>
  <c r="J7" i="8"/>
  <c r="J24" i="8" s="1"/>
  <c r="J26" i="8" s="1"/>
  <c r="O29" i="8"/>
  <c r="P29" i="8" s="1"/>
  <c r="Q29" i="8" s="1"/>
  <c r="D26" i="7"/>
  <c r="H5" i="7"/>
  <c r="G22" i="7"/>
  <c r="D27" i="7"/>
  <c r="D32" i="7" s="1"/>
  <c r="S23" i="7"/>
  <c r="T6" i="7"/>
  <c r="P43" i="7"/>
  <c r="S24" i="7"/>
  <c r="T7" i="7"/>
  <c r="F10" i="7"/>
  <c r="E27" i="7"/>
  <c r="F28" i="7"/>
  <c r="T25" i="7"/>
  <c r="U8" i="7"/>
  <c r="E26" i="7"/>
  <c r="E32" i="7" s="1"/>
  <c r="F9" i="7"/>
  <c r="F11" i="7"/>
  <c r="G11" i="7" s="1"/>
  <c r="H11" i="7" s="1"/>
  <c r="I11" i="7" s="1"/>
  <c r="E28" i="7"/>
  <c r="S30" i="7"/>
  <c r="T13" i="7"/>
  <c r="P19" i="7"/>
  <c r="T41" i="7"/>
  <c r="T43" i="7" s="1"/>
  <c r="S19" i="7"/>
  <c r="V41" i="7"/>
  <c r="V43" i="7" s="1"/>
  <c r="G28" i="7"/>
  <c r="G37" i="7" s="1"/>
  <c r="D28" i="7"/>
  <c r="P14" i="7"/>
  <c r="S14" i="7" s="1"/>
  <c r="P12" i="7"/>
  <c r="S12" i="7" s="1"/>
  <c r="F22" i="7"/>
  <c r="J35" i="8" l="1"/>
  <c r="J11" i="8"/>
  <c r="I28" i="8"/>
  <c r="F27" i="8"/>
  <c r="F32" i="8" s="1"/>
  <c r="G10" i="8"/>
  <c r="G28" i="8"/>
  <c r="G37" i="8" s="1"/>
  <c r="T43" i="8"/>
  <c r="V41" i="8"/>
  <c r="V43" i="8" s="1"/>
  <c r="U6" i="8"/>
  <c r="T23" i="8"/>
  <c r="I35" i="8"/>
  <c r="U13" i="8"/>
  <c r="T30" i="8"/>
  <c r="U12" i="8"/>
  <c r="T29" i="8"/>
  <c r="H28" i="8"/>
  <c r="H37" i="8" s="1"/>
  <c r="U5" i="8"/>
  <c r="T22" i="8"/>
  <c r="N26" i="8"/>
  <c r="O9" i="8"/>
  <c r="U7" i="8"/>
  <c r="T24" i="8"/>
  <c r="V14" i="8"/>
  <c r="U31" i="8"/>
  <c r="V31" i="8" s="1"/>
  <c r="X31" i="8" s="1"/>
  <c r="T25" i="8"/>
  <c r="U8" i="8"/>
  <c r="U19" i="8"/>
  <c r="U25" i="7"/>
  <c r="V25" i="7" s="1"/>
  <c r="X25" i="7" s="1"/>
  <c r="V8" i="7"/>
  <c r="T19" i="7"/>
  <c r="T23" i="7"/>
  <c r="U6" i="7"/>
  <c r="T14" i="7"/>
  <c r="S31" i="7"/>
  <c r="T30" i="7"/>
  <c r="U13" i="7"/>
  <c r="G10" i="7"/>
  <c r="F27" i="7"/>
  <c r="F26" i="7"/>
  <c r="F32" i="7" s="1"/>
  <c r="G9" i="7"/>
  <c r="U7" i="7"/>
  <c r="T24" i="7"/>
  <c r="H22" i="7"/>
  <c r="I5" i="7"/>
  <c r="S29" i="7"/>
  <c r="T12" i="7"/>
  <c r="J11" i="7"/>
  <c r="V5" i="8" l="1"/>
  <c r="U22" i="8"/>
  <c r="L35" i="8"/>
  <c r="V19" i="8"/>
  <c r="V7" i="8"/>
  <c r="U24" i="8"/>
  <c r="V24" i="8" s="1"/>
  <c r="X24" i="8" s="1"/>
  <c r="U30" i="8"/>
  <c r="V30" i="8" s="1"/>
  <c r="X30" i="8" s="1"/>
  <c r="V13" i="8"/>
  <c r="I37" i="8"/>
  <c r="V12" i="8"/>
  <c r="U29" i="8"/>
  <c r="V29" i="8" s="1"/>
  <c r="X29" i="8" s="1"/>
  <c r="M35" i="8"/>
  <c r="K11" i="8"/>
  <c r="J28" i="8"/>
  <c r="U25" i="8"/>
  <c r="V25" i="8" s="1"/>
  <c r="X25" i="8" s="1"/>
  <c r="V8" i="8"/>
  <c r="G27" i="8"/>
  <c r="H10" i="8"/>
  <c r="K35" i="8"/>
  <c r="O26" i="8"/>
  <c r="P9" i="8"/>
  <c r="S9" i="8"/>
  <c r="U23" i="8"/>
  <c r="V23" i="8" s="1"/>
  <c r="X23" i="8" s="1"/>
  <c r="V6" i="8"/>
  <c r="U30" i="7"/>
  <c r="V30" i="7" s="1"/>
  <c r="X30" i="7" s="1"/>
  <c r="V13" i="7"/>
  <c r="H28" i="7"/>
  <c r="H37" i="7" s="1"/>
  <c r="V7" i="7"/>
  <c r="U24" i="7"/>
  <c r="V24" i="7" s="1"/>
  <c r="X24" i="7" s="1"/>
  <c r="V6" i="7"/>
  <c r="U23" i="7"/>
  <c r="V23" i="7" s="1"/>
  <c r="X23" i="7" s="1"/>
  <c r="H9" i="7"/>
  <c r="G26" i="7"/>
  <c r="U19" i="7"/>
  <c r="T29" i="7"/>
  <c r="U12" i="7"/>
  <c r="J5" i="7"/>
  <c r="I22" i="7"/>
  <c r="T31" i="7"/>
  <c r="U14" i="7"/>
  <c r="K11" i="7"/>
  <c r="H10" i="7"/>
  <c r="G27" i="7"/>
  <c r="G36" i="7" s="1"/>
  <c r="G36" i="8" l="1"/>
  <c r="G32" i="8"/>
  <c r="P26" i="8"/>
  <c r="H27" i="8"/>
  <c r="I10" i="8"/>
  <c r="N35" i="8"/>
  <c r="J37" i="8"/>
  <c r="V22" i="8"/>
  <c r="T9" i="8"/>
  <c r="S26" i="8"/>
  <c r="K28" i="8"/>
  <c r="L11" i="8"/>
  <c r="V14" i="7"/>
  <c r="U31" i="7"/>
  <c r="V31" i="7" s="1"/>
  <c r="X31" i="7" s="1"/>
  <c r="G35" i="7"/>
  <c r="G32" i="7"/>
  <c r="V19" i="7"/>
  <c r="V12" i="7"/>
  <c r="U29" i="7"/>
  <c r="V29" i="7" s="1"/>
  <c r="X29" i="7" s="1"/>
  <c r="I9" i="7"/>
  <c r="H26" i="7"/>
  <c r="L11" i="7"/>
  <c r="I28" i="7"/>
  <c r="I37" i="7" s="1"/>
  <c r="J22" i="7"/>
  <c r="K5" i="7"/>
  <c r="I10" i="7"/>
  <c r="H27" i="7"/>
  <c r="H36" i="7" s="1"/>
  <c r="G38" i="8" l="1"/>
  <c r="J10" i="8"/>
  <c r="I27" i="8"/>
  <c r="H36" i="8"/>
  <c r="H38" i="8" s="1"/>
  <c r="H32" i="8"/>
  <c r="X22" i="8"/>
  <c r="L28" i="8"/>
  <c r="M11" i="8"/>
  <c r="K37" i="8"/>
  <c r="Q26" i="8"/>
  <c r="O35" i="8"/>
  <c r="U9" i="8"/>
  <c r="T26" i="8"/>
  <c r="J10" i="7"/>
  <c r="I27" i="7"/>
  <c r="I36" i="7" s="1"/>
  <c r="L5" i="7"/>
  <c r="K22" i="7"/>
  <c r="J9" i="7"/>
  <c r="I26" i="7"/>
  <c r="J28" i="7"/>
  <c r="J37" i="7" s="1"/>
  <c r="H35" i="7"/>
  <c r="H38" i="7" s="1"/>
  <c r="H32" i="7"/>
  <c r="G38" i="7"/>
  <c r="M11" i="7"/>
  <c r="P35" i="8" l="1"/>
  <c r="L37" i="8"/>
  <c r="M28" i="8"/>
  <c r="M37" i="8" s="1"/>
  <c r="N11" i="8"/>
  <c r="I36" i="8"/>
  <c r="I32" i="8"/>
  <c r="K10" i="8"/>
  <c r="J27" i="8"/>
  <c r="V9" i="8"/>
  <c r="U26" i="8"/>
  <c r="K9" i="7"/>
  <c r="J26" i="7"/>
  <c r="N11" i="7"/>
  <c r="K10" i="7"/>
  <c r="J27" i="7"/>
  <c r="J36" i="7" s="1"/>
  <c r="I35" i="7"/>
  <c r="I32" i="7"/>
  <c r="K28" i="7"/>
  <c r="K37" i="7" s="1"/>
  <c r="M5" i="7"/>
  <c r="L22" i="7"/>
  <c r="L10" i="8" l="1"/>
  <c r="K27" i="8"/>
  <c r="J36" i="8"/>
  <c r="J38" i="8" s="1"/>
  <c r="J32" i="8"/>
  <c r="I38" i="8"/>
  <c r="N28" i="8"/>
  <c r="N37" i="8" s="1"/>
  <c r="O11" i="8"/>
  <c r="V26" i="8"/>
  <c r="S35" i="8"/>
  <c r="I38" i="7"/>
  <c r="L10" i="7"/>
  <c r="K27" i="7"/>
  <c r="K36" i="7" s="1"/>
  <c r="J35" i="7"/>
  <c r="J38" i="7" s="1"/>
  <c r="J32" i="7"/>
  <c r="O11" i="7"/>
  <c r="K26" i="7"/>
  <c r="L9" i="7"/>
  <c r="N5" i="7"/>
  <c r="M22" i="7"/>
  <c r="L28" i="7"/>
  <c r="L37" i="7" s="1"/>
  <c r="X26" i="8" l="1"/>
  <c r="O28" i="8"/>
  <c r="P11" i="8"/>
  <c r="S11" i="8"/>
  <c r="K36" i="8"/>
  <c r="K32" i="8"/>
  <c r="T35" i="8"/>
  <c r="M10" i="8"/>
  <c r="L27" i="8"/>
  <c r="M28" i="7"/>
  <c r="M37" i="7" s="1"/>
  <c r="L26" i="7"/>
  <c r="M9" i="7"/>
  <c r="P11" i="7"/>
  <c r="S11" i="7"/>
  <c r="K35" i="7"/>
  <c r="K38" i="7" s="1"/>
  <c r="K32" i="7"/>
  <c r="N22" i="7"/>
  <c r="O5" i="7"/>
  <c r="M10" i="7"/>
  <c r="L27" i="7"/>
  <c r="L36" i="7" s="1"/>
  <c r="K38" i="8" l="1"/>
  <c r="U35" i="8"/>
  <c r="N10" i="8"/>
  <c r="M27" i="8"/>
  <c r="O37" i="8"/>
  <c r="P37" i="8" s="1"/>
  <c r="P28" i="8"/>
  <c r="Q28" i="8" s="1"/>
  <c r="L36" i="8"/>
  <c r="L38" i="8" s="1"/>
  <c r="L32" i="8"/>
  <c r="V35" i="8"/>
  <c r="T11" i="8"/>
  <c r="S28" i="8"/>
  <c r="O22" i="7"/>
  <c r="P5" i="7"/>
  <c r="S5" i="7" s="1"/>
  <c r="N28" i="7"/>
  <c r="N37" i="7" s="1"/>
  <c r="T11" i="7"/>
  <c r="N10" i="7"/>
  <c r="M27" i="7"/>
  <c r="M36" i="7" s="1"/>
  <c r="M26" i="7"/>
  <c r="N9" i="7"/>
  <c r="L35" i="7"/>
  <c r="L38" i="7" s="1"/>
  <c r="L32" i="7"/>
  <c r="M36" i="8" l="1"/>
  <c r="M38" i="8" s="1"/>
  <c r="M32" i="8"/>
  <c r="O10" i="8"/>
  <c r="N27" i="8"/>
  <c r="U11" i="8"/>
  <c r="T28" i="8"/>
  <c r="T37" i="8" s="1"/>
  <c r="S37" i="8"/>
  <c r="O10" i="7"/>
  <c r="N27" i="7"/>
  <c r="N36" i="7" s="1"/>
  <c r="U11" i="7"/>
  <c r="M35" i="7"/>
  <c r="M38" i="7" s="1"/>
  <c r="M32" i="7"/>
  <c r="S22" i="7"/>
  <c r="T5" i="7"/>
  <c r="O9" i="7"/>
  <c r="N26" i="7"/>
  <c r="P22" i="7"/>
  <c r="O28" i="7"/>
  <c r="N36" i="8" l="1"/>
  <c r="N32" i="8"/>
  <c r="P10" i="8"/>
  <c r="S10" i="8"/>
  <c r="O27" i="8"/>
  <c r="V11" i="8"/>
  <c r="U28" i="8"/>
  <c r="N35" i="7"/>
  <c r="N38" i="7" s="1"/>
  <c r="N32" i="7"/>
  <c r="S28" i="7"/>
  <c r="Q22" i="7"/>
  <c r="V11" i="7"/>
  <c r="O37" i="7"/>
  <c r="P37" i="7" s="1"/>
  <c r="P28" i="7"/>
  <c r="Q28" i="7" s="1"/>
  <c r="S9" i="7"/>
  <c r="P9" i="7"/>
  <c r="O26" i="7"/>
  <c r="T22" i="7"/>
  <c r="U5" i="7"/>
  <c r="S10" i="7"/>
  <c r="P10" i="7"/>
  <c r="O27" i="7"/>
  <c r="V28" i="8" l="1"/>
  <c r="X28" i="8" s="1"/>
  <c r="U37" i="8"/>
  <c r="V37" i="8" s="1"/>
  <c r="T10" i="8"/>
  <c r="S27" i="8"/>
  <c r="O36" i="8"/>
  <c r="O38" i="8" s="1"/>
  <c r="P27" i="8"/>
  <c r="O32" i="8"/>
  <c r="N38" i="8"/>
  <c r="P36" i="8"/>
  <c r="P38" i="8" s="1"/>
  <c r="O36" i="7"/>
  <c r="P36" i="7" s="1"/>
  <c r="P27" i="7"/>
  <c r="Q27" i="7" s="1"/>
  <c r="T9" i="7"/>
  <c r="S26" i="7"/>
  <c r="T10" i="7"/>
  <c r="S27" i="7"/>
  <c r="S36" i="7" s="1"/>
  <c r="S37" i="7"/>
  <c r="U22" i="7"/>
  <c r="V5" i="7"/>
  <c r="T28" i="7"/>
  <c r="T37" i="7" s="1"/>
  <c r="P26" i="7"/>
  <c r="O35" i="7"/>
  <c r="O32" i="7"/>
  <c r="U10" i="8" l="1"/>
  <c r="T27" i="8"/>
  <c r="S36" i="8"/>
  <c r="S32" i="8"/>
  <c r="Q27" i="8"/>
  <c r="Q32" i="8" s="1"/>
  <c r="P32" i="8"/>
  <c r="V22" i="7"/>
  <c r="U28" i="7"/>
  <c r="U10" i="7"/>
  <c r="T27" i="7"/>
  <c r="T36" i="7" s="1"/>
  <c r="S32" i="7"/>
  <c r="U9" i="7"/>
  <c r="T26" i="7"/>
  <c r="O38" i="7"/>
  <c r="P35" i="7"/>
  <c r="P38" i="7" s="1"/>
  <c r="Q26" i="7"/>
  <c r="Q32" i="7" s="1"/>
  <c r="P32" i="7"/>
  <c r="S38" i="8" l="1"/>
  <c r="T36" i="8"/>
  <c r="T38" i="8" s="1"/>
  <c r="T32" i="8"/>
  <c r="V10" i="8"/>
  <c r="U27" i="8"/>
  <c r="V9" i="7"/>
  <c r="U26" i="7"/>
  <c r="T32" i="7"/>
  <c r="S35" i="7"/>
  <c r="V10" i="7"/>
  <c r="U27" i="7"/>
  <c r="U37" i="7"/>
  <c r="V37" i="7" s="1"/>
  <c r="V28" i="7"/>
  <c r="X28" i="7" s="1"/>
  <c r="X22" i="7"/>
  <c r="V27" i="8" l="1"/>
  <c r="U36" i="8"/>
  <c r="U38" i="8" s="1"/>
  <c r="U32" i="8"/>
  <c r="S38" i="7"/>
  <c r="V27" i="7"/>
  <c r="X27" i="7" s="1"/>
  <c r="U36" i="7"/>
  <c r="V36" i="7" s="1"/>
  <c r="T35" i="7"/>
  <c r="T38" i="7" s="1"/>
  <c r="V26" i="7"/>
  <c r="U35" i="7"/>
  <c r="U38" i="7" s="1"/>
  <c r="U32" i="7"/>
  <c r="V36" i="8" l="1"/>
  <c r="V38" i="8" s="1"/>
  <c r="X27" i="8"/>
  <c r="X32" i="8" s="1"/>
  <c r="V32" i="8"/>
  <c r="X26" i="7"/>
  <c r="X32" i="7" s="1"/>
  <c r="V32" i="7"/>
  <c r="V35" i="7"/>
  <c r="V3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A13" authorId="0" shapeId="0" xr:uid="{4FBCD28C-101E-4E7F-8398-96A928A3EAB1}">
      <text>
        <r>
          <rPr>
            <sz val="9"/>
            <color indexed="81"/>
            <rFont val="Tahoma"/>
            <family val="2"/>
          </rPr>
          <t>Licence Fee &amp; ITC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C7" authorId="0" shapeId="0" xr:uid="{EB796DD1-87A1-4273-A914-B7B7BDFC7143}">
      <text>
        <r>
          <rPr>
            <sz val="9"/>
            <color indexed="81"/>
            <rFont val="Tahoma"/>
            <family val="2"/>
          </rPr>
          <t>OFTO revenue assumed at £0 for this months report. Will be updated with the latest forecast in future.</t>
        </r>
      </text>
    </comment>
    <comment ref="D18" authorId="0" shapeId="0" xr:uid="{561EF5FA-A5A8-4C10-9793-60E278007647}">
      <text>
        <r>
          <rPr>
            <sz val="9"/>
            <color indexed="81"/>
            <rFont val="Tahoma"/>
            <family val="2"/>
          </rPr>
          <t xml:space="preserve">Actual income from demand and Generation customers for April &amp; May, plus forecast for the rest of the year.
Generation income from sites to connect later in the year has not been included, but will be updated for future reports.
</t>
        </r>
      </text>
    </comment>
    <comment ref="T18" authorId="0" shapeId="0" xr:uid="{E47CFB49-F11A-43FA-873A-696CE27DDB66}">
      <text>
        <r>
          <rPr>
            <sz val="9"/>
            <color indexed="81"/>
            <rFont val="Tahoma"/>
            <family val="2"/>
          </rPr>
          <t>Due to lag in metered data, an updated view of demand is not available. Therefore the demand reconciliation has been assumed to recovered the bdugeted value. This will be updated next month when metering data will be available.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A13" authorId="0" shapeId="0" xr:uid="{56FEF73B-30D6-447C-A502-E292D538A63C}">
      <text>
        <r>
          <rPr>
            <sz val="9"/>
            <color indexed="81"/>
            <rFont val="Tahoma"/>
            <family val="2"/>
          </rPr>
          <t>Licence Fee &amp; ITC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A13" authorId="0" shapeId="0" xr:uid="{97B4FB02-DBD9-404D-AD23-5FCA2BFECFA4}">
      <text>
        <r>
          <rPr>
            <sz val="9"/>
            <color indexed="81"/>
            <rFont val="Tahoma"/>
            <family val="2"/>
          </rPr>
          <t>Licence Fee &amp; ITC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A13" authorId="0" shapeId="0" xr:uid="{D98BFC3D-200D-4FA9-BA46-83D6E59E849F}">
      <text>
        <r>
          <rPr>
            <sz val="9"/>
            <color indexed="81"/>
            <rFont val="Tahoma"/>
            <family val="2"/>
          </rPr>
          <t>Licence Fee &amp; ITC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Thompson, James</author>
  </authors>
  <commentList>
    <comment ref="A13" authorId="0" shapeId="0" xr:uid="{BF174FB1-B764-46CD-BD60-112175644E8B}">
      <text>
        <r>
          <rPr>
            <sz val="9"/>
            <color indexed="81"/>
            <rFont val="Tahoma"/>
            <family val="2"/>
          </rPr>
          <t>Licence Fee &amp; ITC</t>
        </r>
      </text>
    </comment>
  </commentList>
</comments>
</file>

<file path=xl/sharedStrings.xml><?xml version="1.0" encoding="utf-8"?>
<sst xmlns="http://schemas.openxmlformats.org/spreadsheetml/2006/main" count="525" uniqueCount="91">
  <si>
    <t>Monthly TNUoS Invoicing</t>
  </si>
  <si>
    <t>Reconciliation Invoicing</t>
  </si>
  <si>
    <t>Net Over/Under Collection</t>
  </si>
  <si>
    <t>£m</t>
  </si>
  <si>
    <t>Fixed/ Variable</t>
  </si>
  <si>
    <t>Tariff</t>
  </si>
  <si>
    <t>Apr</t>
  </si>
  <si>
    <t>May</t>
  </si>
  <si>
    <t>Jun</t>
  </si>
  <si>
    <t>Jul</t>
  </si>
  <si>
    <t>Aug</t>
  </si>
  <si>
    <t>Sep</t>
  </si>
  <si>
    <t>Oct</t>
  </si>
  <si>
    <t>Nov</t>
  </si>
  <si>
    <t>Dec</t>
  </si>
  <si>
    <t>Jan</t>
  </si>
  <si>
    <t>Feb</t>
  </si>
  <si>
    <t>Mar</t>
  </si>
  <si>
    <t>Total</t>
  </si>
  <si>
    <t>Under/Over Collection</t>
  </si>
  <si>
    <t>Gen Rec (FY23 onwards)</t>
  </si>
  <si>
    <t>Demand Rec (FY23 onwards)</t>
  </si>
  <si>
    <t>Final Demand Rec (FY24 onwards)</t>
  </si>
  <si>
    <t>Cumulative YTD Revenue Distribution Rules</t>
  </si>
  <si>
    <t>Embedded Offshore Pass Through</t>
  </si>
  <si>
    <t>Variable</t>
  </si>
  <si>
    <t>Network Innovation Competition</t>
  </si>
  <si>
    <t>Fixed</t>
  </si>
  <si>
    <t>Offshore Transmission Revenue (yet to transfer)</t>
  </si>
  <si>
    <t>Interconnectors CACM Cost Recovery, CAP &amp; Floor Adjustment &amp; Fixed OFTO Revenue</t>
  </si>
  <si>
    <t>NGET</t>
  </si>
  <si>
    <t>SPT</t>
  </si>
  <si>
    <t>SHET</t>
  </si>
  <si>
    <t>ESO Bad Debt</t>
  </si>
  <si>
    <t>ESO Other Pass-through items</t>
  </si>
  <si>
    <t>ESO Legacy Adjustment</t>
  </si>
  <si>
    <t>Revenue Invoiced by ESO</t>
  </si>
  <si>
    <t>Monthly (actual &amp; forecast)</t>
  </si>
  <si>
    <t>YTD Cumulative</t>
  </si>
  <si>
    <t>YTD Revenue Distribution</t>
  </si>
  <si>
    <t>Monthly Invoice Values</t>
  </si>
  <si>
    <t>Change</t>
  </si>
  <si>
    <t>Change to last month - Revenue Invoiced by ESO</t>
  </si>
  <si>
    <t>Current Month</t>
  </si>
  <si>
    <t>Prior Month</t>
  </si>
  <si>
    <t>Commentary</t>
  </si>
  <si>
    <t>Monthly Invoice Value, £</t>
  </si>
  <si>
    <t>Monthly Invoicing</t>
  </si>
  <si>
    <t>Month</t>
  </si>
  <si>
    <t>NHH</t>
  </si>
  <si>
    <t>HH</t>
  </si>
  <si>
    <t>Generation</t>
  </si>
  <si>
    <t>April</t>
  </si>
  <si>
    <t>June</t>
  </si>
  <si>
    <t>July</t>
  </si>
  <si>
    <t>August</t>
  </si>
  <si>
    <t>September</t>
  </si>
  <si>
    <t>October</t>
  </si>
  <si>
    <t>November</t>
  </si>
  <si>
    <t>December</t>
  </si>
  <si>
    <t>January</t>
  </si>
  <si>
    <t>February</t>
  </si>
  <si>
    <t>March</t>
  </si>
  <si>
    <t>Variance</t>
  </si>
  <si>
    <t>Total Invoiced</t>
  </si>
  <si>
    <t>Comments</t>
  </si>
  <si>
    <t>Paid to Onshore TOs</t>
  </si>
  <si>
    <t>Paid to Other Parties</t>
  </si>
  <si>
    <t>Paid to OFTOs</t>
  </si>
  <si>
    <t>Monthly</t>
  </si>
  <si>
    <t>No variance as payments made pre STC change - ESO held under collection risk reflected in "Payments to Other Parties"</t>
  </si>
  <si>
    <t>Forecast</t>
  </si>
  <si>
    <t>Reconciliation</t>
  </si>
  <si>
    <t>Monthly Payments</t>
  </si>
  <si>
    <t>Target Revenue</t>
  </si>
  <si>
    <t>Onshore Tos</t>
  </si>
  <si>
    <t>Year End Total</t>
  </si>
  <si>
    <t>Decrease in Supplier forecasts (-£20m) has increased the forecast demand reconciliation amount.</t>
  </si>
  <si>
    <t>Month on month decrease due to decreased billing resulting from revised Supplier demand forecasts, new onshore generation connections and updated expectations for OFTO transfer:  NHH -£21m,  HH +£1m, generation net change = £0m (resulting from increase to billing &amp; decrease to OFTO revenue expectations).</t>
  </si>
  <si>
    <t>YTD Revenue Distirbution</t>
  </si>
  <si>
    <t>Month on month increase driven by an increase in generator billing predominantly due to the asset transfer of Hornsea 1 offshore transmission system, and a small increase in Supplier demand forecasts.</t>
  </si>
  <si>
    <t>Increase in NHH metered demand has increased the forecasted demand rec.</t>
  </si>
  <si>
    <t>Monthly Invoice Value £</t>
  </si>
  <si>
    <t>Reconciliations currently forecasted to equal tariff setting as metered data not yet available.</t>
  </si>
  <si>
    <t>Month on month increase driven by an increase in supplier forecasts, predominantly driven by NHH demand.</t>
  </si>
  <si>
    <t>Month on month increase due to increased billing resulting from revised Supplier demand forecasts: NHH +£35m and HH +£5m.</t>
  </si>
  <si>
    <t>Increase in Supplier forecasts has decreased the forecast demand reconciliation amount.</t>
  </si>
  <si>
    <t>Month on month increase due to increased billing resulting from revised Supplier demand forecasts, TEC increase and new onshore generation connection:
NHH +£12m,  HH +£4m, generation +£8m.</t>
  </si>
  <si>
    <t>Increase in Supplier forecasts (+£16m) and decrease in annual NHH revenuve forecast (£-19m) has decreased the forecast demand reconciliation amount.</t>
  </si>
  <si>
    <t>Month on month net decrease due to decreased billing resulting from revised Supplier demand forecasts, and increased actual &amp; forecast revenue from onshore generation connections/TEC increase:  NHH -£27m,  HH +£7m, generation +£3m.</t>
  </si>
  <si>
    <r>
      <t xml:space="preserve">Up to and including September, ESO Invoiced £1,866m with £33m paid to other parties resulting in a £26m under collection for TOs.
 - </t>
    </r>
    <r>
      <rPr>
        <b/>
        <sz val="11"/>
        <color theme="1"/>
        <rFont val="Calibri"/>
        <family val="2"/>
        <scheme val="minor"/>
      </rPr>
      <t xml:space="preserve">NHH </t>
    </r>
    <r>
      <rPr>
        <sz val="11"/>
        <color theme="1"/>
        <rFont val="Calibri"/>
        <family val="2"/>
        <scheme val="minor"/>
      </rPr>
      <t xml:space="preserve">invoicing based on Supplier forecasts was 4.8% below the expected flat phased budget at the start of the year, and is currently at 4.7% below the phased budget.
 - </t>
    </r>
    <r>
      <rPr>
        <b/>
        <sz val="11"/>
        <color theme="1"/>
        <rFont val="Calibri"/>
        <family val="2"/>
        <scheme val="minor"/>
      </rPr>
      <t xml:space="preserve">HH </t>
    </r>
    <r>
      <rPr>
        <sz val="11"/>
        <color theme="1"/>
        <rFont val="Calibri"/>
        <family val="2"/>
        <scheme val="minor"/>
      </rPr>
      <t xml:space="preserve">invoicing based on Supplier forecasts was 2.2% below the expected flat phased budget at the start of the year, and has since improved to 1% above the phased budget.
The forecast assumes that  current invoicing will continue until the end of the year but this view will be updated as actual invoiced amounts change each month.
Additional demand invoicing of £100m is expected at the initial demand reconciliation, which is comprised of:
</t>
    </r>
    <r>
      <rPr>
        <b/>
        <sz val="11"/>
        <color theme="1"/>
        <rFont val="Calibri"/>
        <family val="2"/>
        <scheme val="minor"/>
      </rPr>
      <t>NHH</t>
    </r>
    <r>
      <rPr>
        <sz val="11"/>
        <color theme="1"/>
        <rFont val="Calibri"/>
        <family val="2"/>
        <scheme val="minor"/>
      </rPr>
      <t xml:space="preserve">: £98m (+2.7% vs budget) due to forecast NHH demand being higher than budget, and
</t>
    </r>
    <r>
      <rPr>
        <b/>
        <sz val="11"/>
        <color theme="1"/>
        <rFont val="Calibri"/>
        <family val="2"/>
        <scheme val="minor"/>
      </rPr>
      <t>HH</t>
    </r>
    <r>
      <rPr>
        <sz val="11"/>
        <color theme="1"/>
        <rFont val="Calibri"/>
        <family val="2"/>
        <scheme val="minor"/>
      </rPr>
      <t>: £2m (+0.0% vs budget) - until HH demand data is available for Triads (Nov-Feb) this view is based on the assumption that HH demand out-turns at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</si>
</sst>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0000000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sz val="8"/>
      <name val="Calibri"/>
      <family val="2"/>
      <scheme val="minor"/>
    </font>
    <font>
      <sz val="11"/>
      <color theme="2" tint="-0.249977111117893"/>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23">
    <border>
      <left/>
      <right/>
      <top/>
      <bottom/>
      <diagonal/>
    </border>
    <border>
      <left style="thin">
        <color theme="8" tint="0.59996337778862885"/>
      </left>
      <right/>
      <top style="thin">
        <color theme="8" tint="0.59996337778862885"/>
      </top>
      <bottom style="thin">
        <color theme="8" tint="0.59996337778862885"/>
      </bottom>
      <diagonal/>
    </border>
    <border>
      <left/>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right/>
      <top style="thin">
        <color theme="8" tint="0.59996337778862885"/>
      </top>
      <bottom/>
      <diagonal/>
    </border>
    <border>
      <left style="thin">
        <color theme="8" tint="0.59996337778862885"/>
      </left>
      <right/>
      <top style="thin">
        <color theme="8" tint="0.59996337778862885"/>
      </top>
      <bottom/>
      <diagonal/>
    </border>
    <border>
      <left/>
      <right style="thin">
        <color theme="8" tint="0.59996337778862885"/>
      </right>
      <top style="thin">
        <color theme="8" tint="0.59996337778862885"/>
      </top>
      <bottom/>
      <diagonal/>
    </border>
    <border>
      <left style="thin">
        <color theme="8" tint="0.59996337778862885"/>
      </left>
      <right/>
      <top/>
      <bottom/>
      <diagonal/>
    </border>
    <border>
      <left/>
      <right style="thin">
        <color theme="8" tint="0.59996337778862885"/>
      </right>
      <top/>
      <bottom/>
      <diagonal/>
    </border>
    <border>
      <left style="thin">
        <color theme="8" tint="0.59996337778862885"/>
      </left>
      <right/>
      <top/>
      <bottom style="thin">
        <color theme="8" tint="0.59996337778862885"/>
      </bottom>
      <diagonal/>
    </border>
    <border>
      <left/>
      <right/>
      <top/>
      <bottom style="thin">
        <color theme="8" tint="0.59996337778862885"/>
      </bottom>
      <diagonal/>
    </border>
    <border>
      <left/>
      <right style="thin">
        <color theme="8" tint="0.59996337778862885"/>
      </right>
      <top/>
      <bottom style="thin">
        <color theme="8" tint="0.59996337778862885"/>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5">
    <xf numFmtId="0" fontId="0" fillId="0" borderId="0" xfId="0"/>
    <xf numFmtId="0" fontId="0" fillId="0" borderId="0" xfId="0" applyFill="1" applyBorder="1"/>
    <xf numFmtId="0" fontId="2" fillId="0" borderId="0" xfId="0" applyFont="1" applyFill="1" applyBorder="1" applyAlignment="1"/>
    <xf numFmtId="0" fontId="2" fillId="2" borderId="5" xfId="0" applyFont="1" applyFill="1" applyBorder="1" applyAlignment="1">
      <alignment vertical="center"/>
    </xf>
    <xf numFmtId="0" fontId="2" fillId="2" borderId="5" xfId="0" applyFont="1" applyFill="1" applyBorder="1" applyAlignment="1">
      <alignment vertical="center" wrapText="1"/>
    </xf>
    <xf numFmtId="0" fontId="2" fillId="3" borderId="5" xfId="0" applyFont="1" applyFill="1" applyBorder="1" applyAlignment="1">
      <alignment wrapText="1"/>
    </xf>
    <xf numFmtId="0" fontId="2" fillId="0" borderId="0" xfId="0" applyFont="1" applyFill="1" applyBorder="1"/>
    <xf numFmtId="0" fontId="3" fillId="0" borderId="5" xfId="0" applyFont="1" applyBorder="1"/>
    <xf numFmtId="1" fontId="0" fillId="0" borderId="5" xfId="0" applyNumberFormat="1" applyBorder="1"/>
    <xf numFmtId="1" fontId="2" fillId="4" borderId="5" xfId="0" applyNumberFormat="1" applyFont="1" applyFill="1" applyBorder="1"/>
    <xf numFmtId="0" fontId="0" fillId="1" borderId="5" xfId="0" applyFill="1" applyBorder="1"/>
    <xf numFmtId="0" fontId="2" fillId="0" borderId="5" xfId="0" applyFont="1" applyBorder="1"/>
    <xf numFmtId="0" fontId="2" fillId="4" borderId="5" xfId="0" applyFont="1" applyFill="1" applyBorder="1"/>
    <xf numFmtId="0" fontId="0" fillId="0" borderId="5" xfId="0" applyBorder="1"/>
    <xf numFmtId="1" fontId="2" fillId="0" borderId="0" xfId="0" applyNumberFormat="1" applyFont="1" applyFill="1" applyBorder="1"/>
    <xf numFmtId="0" fontId="0" fillId="4" borderId="5" xfId="0" applyFill="1" applyBorder="1"/>
    <xf numFmtId="9" fontId="0" fillId="0" borderId="5" xfId="1" applyNumberFormat="1" applyFont="1" applyBorder="1"/>
    <xf numFmtId="9" fontId="2" fillId="4" borderId="5" xfId="0" applyNumberFormat="1" applyFont="1" applyFill="1" applyBorder="1"/>
    <xf numFmtId="9" fontId="0" fillId="1" borderId="5" xfId="0" applyNumberFormat="1" applyFill="1" applyBorder="1"/>
    <xf numFmtId="9" fontId="0" fillId="0" borderId="0" xfId="0" applyNumberFormat="1"/>
    <xf numFmtId="0" fontId="0" fillId="0" borderId="5" xfId="0" applyFont="1" applyBorder="1"/>
    <xf numFmtId="1" fontId="0" fillId="5" borderId="5" xfId="0" applyNumberFormat="1" applyFill="1" applyBorder="1"/>
    <xf numFmtId="1" fontId="0" fillId="0" borderId="0" xfId="0" applyNumberFormat="1"/>
    <xf numFmtId="1" fontId="0" fillId="4" borderId="5" xfId="0" applyNumberFormat="1" applyFill="1" applyBorder="1"/>
    <xf numFmtId="1" fontId="2" fillId="0" borderId="5" xfId="0" applyNumberFormat="1" applyFont="1" applyBorder="1"/>
    <xf numFmtId="0" fontId="2" fillId="2" borderId="0" xfId="0" applyFont="1" applyFill="1"/>
    <xf numFmtId="0" fontId="0" fillId="2" borderId="0" xfId="0" applyFill="1"/>
    <xf numFmtId="0" fontId="0" fillId="0" borderId="0" xfId="0" applyAlignment="1">
      <alignment vertical="center"/>
    </xf>
    <xf numFmtId="0" fontId="0" fillId="0" borderId="0" xfId="0" applyFill="1"/>
    <xf numFmtId="1" fontId="0" fillId="0" borderId="5" xfId="0" applyNumberFormat="1" applyFill="1" applyBorder="1"/>
    <xf numFmtId="1" fontId="0" fillId="6" borderId="5" xfId="0" applyNumberFormat="1" applyFill="1" applyBorder="1"/>
    <xf numFmtId="9" fontId="0" fillId="0" borderId="5" xfId="1" applyFont="1" applyFill="1" applyBorder="1"/>
    <xf numFmtId="164" fontId="2" fillId="0" borderId="0" xfId="0" applyNumberFormat="1" applyFont="1" applyFill="1" applyBorder="1"/>
    <xf numFmtId="9" fontId="2" fillId="4" borderId="5" xfId="1" applyFont="1" applyFill="1" applyBorder="1"/>
    <xf numFmtId="164" fontId="0" fillId="0" borderId="0" xfId="0" applyNumberFormat="1"/>
    <xf numFmtId="0" fontId="0" fillId="0" borderId="7"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3" fillId="0" borderId="0" xfId="0" applyFont="1"/>
    <xf numFmtId="0" fontId="0" fillId="0" borderId="0" xfId="0" applyFill="1" applyBorder="1" applyAlignment="1">
      <alignment vertical="center"/>
    </xf>
    <xf numFmtId="0" fontId="2" fillId="0" borderId="0" xfId="0" applyFont="1" applyFill="1" applyBorder="1" applyAlignment="1">
      <alignment wrapText="1"/>
    </xf>
    <xf numFmtId="0" fontId="2" fillId="0" borderId="0" xfId="0" applyFont="1"/>
    <xf numFmtId="2" fontId="0" fillId="0" borderId="0" xfId="0" applyNumberFormat="1"/>
    <xf numFmtId="1" fontId="0" fillId="0" borderId="0" xfId="0" applyNumberFormat="1" applyFill="1" applyBorder="1"/>
    <xf numFmtId="9" fontId="0" fillId="0" borderId="5" xfId="1" applyNumberFormat="1" applyFont="1" applyFill="1" applyBorder="1"/>
    <xf numFmtId="164" fontId="0" fillId="0" borderId="5" xfId="0" applyNumberFormat="1" applyBorder="1"/>
    <xf numFmtId="1" fontId="2" fillId="0" borderId="15" xfId="0" applyNumberFormat="1" applyFont="1" applyBorder="1"/>
    <xf numFmtId="0" fontId="3" fillId="0" borderId="0" xfId="0" applyFont="1" applyAlignment="1">
      <alignment wrapText="1"/>
    </xf>
    <xf numFmtId="1" fontId="2" fillId="0" borderId="0" xfId="0" applyNumberFormat="1" applyFont="1" applyBorder="1"/>
    <xf numFmtId="0" fontId="2" fillId="0" borderId="0" xfId="0" applyFont="1" applyBorder="1"/>
    <xf numFmtId="1" fontId="0" fillId="5" borderId="0" xfId="0" applyNumberFormat="1" applyFill="1"/>
    <xf numFmtId="1" fontId="0" fillId="7" borderId="0" xfId="0" applyNumberFormat="1" applyFill="1"/>
    <xf numFmtId="1" fontId="0" fillId="0" borderId="0" xfId="0" applyNumberFormat="1" applyFill="1"/>
    <xf numFmtId="0" fontId="3" fillId="0" borderId="0" xfId="0" applyFont="1" applyFill="1" applyBorder="1" applyAlignment="1">
      <alignment wrapText="1"/>
    </xf>
    <xf numFmtId="1" fontId="2" fillId="0" borderId="15" xfId="0" applyNumberFormat="1" applyFont="1" applyFill="1" applyBorder="1"/>
    <xf numFmtId="0" fontId="2" fillId="0" borderId="0" xfId="0" applyFont="1" applyFill="1" applyAlignment="1">
      <alignment wrapText="1"/>
    </xf>
    <xf numFmtId="1" fontId="2" fillId="5" borderId="15" xfId="0" applyNumberFormat="1" applyFont="1" applyFill="1" applyBorder="1"/>
    <xf numFmtId="1" fontId="0" fillId="0" borderId="0" xfId="0" applyNumberFormat="1" applyBorder="1"/>
    <xf numFmtId="1" fontId="0" fillId="5" borderId="0" xfId="0" applyNumberFormat="1" applyFill="1" applyBorder="1"/>
    <xf numFmtId="1" fontId="0" fillId="0" borderId="19" xfId="0" applyNumberFormat="1" applyBorder="1"/>
    <xf numFmtId="1" fontId="0" fillId="5" borderId="19" xfId="0" applyNumberFormat="1" applyFill="1" applyBorder="1"/>
    <xf numFmtId="1" fontId="0" fillId="0" borderId="19" xfId="0" applyNumberFormat="1" applyFill="1" applyBorder="1"/>
    <xf numFmtId="0" fontId="0" fillId="0" borderId="0" xfId="0" applyBorder="1" applyAlignment="1">
      <alignment horizontal="left" vertical="top" wrapText="1"/>
    </xf>
    <xf numFmtId="0" fontId="6" fillId="0" borderId="0" xfId="0" applyFont="1" applyFill="1"/>
    <xf numFmtId="1" fontId="0" fillId="0" borderId="0" xfId="0" applyNumberFormat="1" applyFont="1" applyBorder="1"/>
    <xf numFmtId="1" fontId="0" fillId="5" borderId="0" xfId="0" applyNumberFormat="1" applyFont="1" applyFill="1" applyBorder="1"/>
    <xf numFmtId="1" fontId="0" fillId="0" borderId="0" xfId="0" applyNumberFormat="1" applyFont="1" applyFill="1" applyBorder="1"/>
    <xf numFmtId="0" fontId="0" fillId="0" borderId="0" xfId="0" applyFont="1" applyFill="1" applyBorder="1"/>
    <xf numFmtId="0" fontId="0" fillId="0" borderId="0" xfId="0" applyFont="1"/>
    <xf numFmtId="1" fontId="0" fillId="5" borderId="0" xfId="0" applyNumberFormat="1" applyFont="1" applyFill="1"/>
    <xf numFmtId="1" fontId="2" fillId="5" borderId="20" xfId="0" applyNumberFormat="1" applyFont="1" applyFill="1" applyBorder="1"/>
    <xf numFmtId="0" fontId="0" fillId="0" borderId="0" xfId="0" applyBorder="1" applyAlignment="1">
      <alignment vertical="top" wrapText="1"/>
    </xf>
    <xf numFmtId="166" fontId="2" fillId="4" borderId="5" xfId="2" applyNumberFormat="1" applyFont="1" applyFill="1" applyBorder="1"/>
    <xf numFmtId="167" fontId="0" fillId="0" borderId="0" xfId="0" applyNumberFormat="1"/>
    <xf numFmtId="167" fontId="2" fillId="2" borderId="5" xfId="0" applyNumberFormat="1" applyFont="1" applyFill="1" applyBorder="1" applyAlignment="1">
      <alignment vertical="center"/>
    </xf>
    <xf numFmtId="167" fontId="0" fillId="0" borderId="5" xfId="0" applyNumberFormat="1" applyBorder="1"/>
    <xf numFmtId="167" fontId="2" fillId="4" borderId="5" xfId="0" applyNumberFormat="1" applyFont="1" applyFill="1" applyBorder="1"/>
    <xf numFmtId="167" fontId="2" fillId="0" borderId="0" xfId="0" applyNumberFormat="1" applyFont="1" applyFill="1" applyBorder="1"/>
    <xf numFmtId="167" fontId="0" fillId="0" borderId="0" xfId="0" applyNumberFormat="1" applyFill="1" applyBorder="1"/>
    <xf numFmtId="167" fontId="0" fillId="2" borderId="0" xfId="0" applyNumberFormat="1" applyFill="1"/>
    <xf numFmtId="167" fontId="2" fillId="0" borderId="0" xfId="0" applyNumberFormat="1" applyFont="1"/>
    <xf numFmtId="165" fontId="0" fillId="0" borderId="0" xfId="1" applyNumberFormat="1" applyFont="1"/>
    <xf numFmtId="0" fontId="2" fillId="0" borderId="0" xfId="0" applyFont="1" applyAlignment="1">
      <alignment wrapText="1"/>
    </xf>
    <xf numFmtId="0" fontId="0" fillId="0" borderId="0" xfId="0" applyAlignment="1">
      <alignment horizontal="left" vertical="center"/>
    </xf>
    <xf numFmtId="9" fontId="0" fillId="0" borderId="5" xfId="1" applyFont="1" applyBorder="1"/>
    <xf numFmtId="164" fontId="2" fillId="0" borderId="0" xfId="0" applyNumberFormat="1" applyFont="1"/>
    <xf numFmtId="1" fontId="2" fillId="0" borderId="0" xfId="0" applyNumberFormat="1" applyFont="1"/>
    <xf numFmtId="43" fontId="2" fillId="0" borderId="5" xfId="2" applyFont="1" applyFill="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4" xfId="0" applyFont="1" applyFill="1" applyBorder="1" applyAlignment="1">
      <alignment horizontal="center" wrapText="1"/>
    </xf>
    <xf numFmtId="0" fontId="2" fillId="3" borderId="6" xfId="0" applyFont="1" applyFill="1"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21" xfId="0" applyFont="1"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0" xfId="0" applyAlignment="1">
      <alignment horizontal="left" vertical="center"/>
    </xf>
    <xf numFmtId="0" fontId="2" fillId="0" borderId="0" xfId="0" applyFont="1" applyAlignment="1">
      <alignment horizontal="center" wrapText="1"/>
    </xf>
    <xf numFmtId="0" fontId="0" fillId="0" borderId="7"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wrapText="1"/>
    </xf>
    <xf numFmtId="43" fontId="2" fillId="0" borderId="5" xfId="2" applyFont="1" applyBorder="1" applyAlignment="1">
      <alignment horizontal="center" vertical="center"/>
    </xf>
    <xf numFmtId="43" fontId="0" fillId="0" borderId="0" xfId="0" applyNumberFormat="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F288-0B81-4B9A-B61A-D75B777EC0AE}">
  <dimension ref="A1:Z52"/>
  <sheetViews>
    <sheetView showGridLines="0" tabSelected="1" zoomScale="70" zoomScaleNormal="70" workbookViewId="0">
      <pane xSplit="2" ySplit="3" topLeftCell="C22" activePane="bottomRight" state="frozen"/>
      <selection pane="topRight" activeCell="C1" sqref="C1"/>
      <selection pane="bottomLeft" activeCell="A4" sqref="A4"/>
      <selection pane="bottomRight"/>
    </sheetView>
  </sheetViews>
  <sheetFormatPr defaultRowHeight="14.4" x14ac:dyDescent="0.3"/>
  <cols>
    <col min="1" max="1" width="48.109375" customWidth="1"/>
    <col min="2" max="3" width="8.77734375" customWidth="1"/>
    <col min="4" max="7" width="14.77734375" customWidth="1"/>
    <col min="8" max="8" width="14.77734375" style="74" customWidth="1"/>
    <col min="9" max="17" width="14.77734375" customWidth="1"/>
    <col min="18" max="18" width="2.21875" customWidth="1"/>
    <col min="19" max="21" width="11.5546875" customWidth="1"/>
    <col min="23" max="23" width="2.21875" style="1" customWidth="1"/>
    <col min="24" max="24" width="12.21875" customWidth="1"/>
    <col min="25" max="25" width="3.5546875" customWidth="1"/>
    <col min="26" max="26" width="112.777343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2"/>
      <c r="X2" s="92" t="s">
        <v>2</v>
      </c>
      <c r="Z2" s="41"/>
    </row>
    <row r="3" spans="1:26" ht="57.6" customHeight="1" x14ac:dyDescent="0.3">
      <c r="A3" s="3" t="s">
        <v>3</v>
      </c>
      <c r="B3" s="4" t="s">
        <v>4</v>
      </c>
      <c r="C3" s="4" t="s">
        <v>5</v>
      </c>
      <c r="D3" s="3" t="s">
        <v>6</v>
      </c>
      <c r="E3" s="3" t="s">
        <v>7</v>
      </c>
      <c r="F3" s="3" t="s">
        <v>8</v>
      </c>
      <c r="G3" s="3" t="s">
        <v>9</v>
      </c>
      <c r="H3" s="75" t="s">
        <v>10</v>
      </c>
      <c r="I3" s="3" t="s">
        <v>11</v>
      </c>
      <c r="J3" s="3" t="s">
        <v>12</v>
      </c>
      <c r="K3" s="3" t="s">
        <v>13</v>
      </c>
      <c r="L3" s="3" t="s">
        <v>14</v>
      </c>
      <c r="M3" s="3" t="s">
        <v>15</v>
      </c>
      <c r="N3" s="3" t="s">
        <v>16</v>
      </c>
      <c r="O3" s="3" t="s">
        <v>17</v>
      </c>
      <c r="P3" s="3" t="s">
        <v>18</v>
      </c>
      <c r="Q3" s="4" t="s">
        <v>19</v>
      </c>
      <c r="S3" s="5" t="s">
        <v>20</v>
      </c>
      <c r="T3" s="5" t="s">
        <v>21</v>
      </c>
      <c r="U3" s="5" t="s">
        <v>22</v>
      </c>
      <c r="V3" s="5" t="s">
        <v>18</v>
      </c>
      <c r="W3" s="6"/>
      <c r="X3" s="93"/>
      <c r="Z3" s="41"/>
    </row>
    <row r="4" spans="1:26" x14ac:dyDescent="0.3">
      <c r="A4" s="7" t="s">
        <v>23</v>
      </c>
      <c r="B4" s="7"/>
      <c r="C4" s="7"/>
      <c r="D4" s="13"/>
      <c r="E4" s="13"/>
      <c r="F4" s="13"/>
      <c r="G4" s="13"/>
      <c r="H4" s="76"/>
      <c r="I4" s="13"/>
      <c r="J4" s="13"/>
      <c r="K4" s="13"/>
      <c r="L4" s="13"/>
      <c r="M4" s="13"/>
      <c r="N4" s="13"/>
      <c r="O4" s="13"/>
      <c r="P4" s="15"/>
      <c r="Q4" s="10"/>
      <c r="S4" s="13"/>
      <c r="T4" s="13"/>
      <c r="U4" s="13"/>
      <c r="V4" s="15"/>
      <c r="X4" s="10"/>
      <c r="Z4" s="1"/>
    </row>
    <row r="5" spans="1:26" x14ac:dyDescent="0.3">
      <c r="A5" s="13" t="s">
        <v>24</v>
      </c>
      <c r="B5" s="13" t="s">
        <v>25</v>
      </c>
      <c r="C5" s="8">
        <v>0.57754352670329678</v>
      </c>
      <c r="D5" s="30">
        <v>6.1539690000000001E-2</v>
      </c>
      <c r="E5" s="30">
        <v>0.15098636000000001</v>
      </c>
      <c r="F5" s="30">
        <v>0.22493726999999999</v>
      </c>
      <c r="G5" s="30">
        <v>0.26791949999999998</v>
      </c>
      <c r="H5" s="30">
        <v>0.31852501999999999</v>
      </c>
      <c r="I5" s="30">
        <v>0.35701979</v>
      </c>
      <c r="J5" s="29">
        <v>0.40514841722527473</v>
      </c>
      <c r="K5" s="29">
        <v>0.45327704445054945</v>
      </c>
      <c r="L5" s="29">
        <v>0.50140567167582417</v>
      </c>
      <c r="M5" s="29">
        <v>0.54953429890109895</v>
      </c>
      <c r="N5" s="29">
        <v>0.59766292612637373</v>
      </c>
      <c r="O5" s="29">
        <v>0.64579155335164851</v>
      </c>
      <c r="P5" s="9">
        <v>0.64579155335164851</v>
      </c>
      <c r="Q5" s="10"/>
      <c r="S5" s="8">
        <v>0.64579155335164851</v>
      </c>
      <c r="T5" s="8">
        <v>0.64579155335164851</v>
      </c>
      <c r="U5" s="8">
        <v>0.64579155335164851</v>
      </c>
      <c r="V5" s="9">
        <v>0.64579155335164851</v>
      </c>
      <c r="X5" s="10"/>
      <c r="Z5" s="1"/>
    </row>
    <row r="6" spans="1:26" x14ac:dyDescent="0.3">
      <c r="A6" s="13" t="s">
        <v>26</v>
      </c>
      <c r="B6" s="13" t="s">
        <v>27</v>
      </c>
      <c r="C6" s="8">
        <v>30.49750409</v>
      </c>
      <c r="D6" s="29">
        <v>2.5414586741666665</v>
      </c>
      <c r="E6" s="29">
        <v>5.082917348333333</v>
      </c>
      <c r="F6" s="29">
        <v>7.6243760224999999</v>
      </c>
      <c r="G6" s="29">
        <v>10.165834696666666</v>
      </c>
      <c r="H6" s="29">
        <v>12.707293370833332</v>
      </c>
      <c r="I6" s="29">
        <v>15.248752045</v>
      </c>
      <c r="J6" s="29">
        <v>17.790210719166666</v>
      </c>
      <c r="K6" s="29">
        <v>20.331669393333332</v>
      </c>
      <c r="L6" s="29">
        <v>22.873128067499998</v>
      </c>
      <c r="M6" s="29">
        <v>25.414586741666664</v>
      </c>
      <c r="N6" s="29">
        <v>27.95604541583333</v>
      </c>
      <c r="O6" s="29">
        <v>30.49750409</v>
      </c>
      <c r="P6" s="9">
        <v>30.49750409</v>
      </c>
      <c r="Q6" s="10"/>
      <c r="S6" s="8">
        <v>30.49750409</v>
      </c>
      <c r="T6" s="8">
        <v>30.49750409</v>
      </c>
      <c r="U6" s="8">
        <v>30.49750409</v>
      </c>
      <c r="V6" s="9">
        <v>30.49750409</v>
      </c>
      <c r="X6" s="10"/>
      <c r="Z6" s="1"/>
    </row>
    <row r="7" spans="1:26" x14ac:dyDescent="0.3">
      <c r="A7" s="13" t="s">
        <v>28</v>
      </c>
      <c r="B7" s="13" t="s">
        <v>25</v>
      </c>
      <c r="C7" s="8">
        <v>93.570746425615724</v>
      </c>
      <c r="D7" s="29">
        <v>4.2186303399999998</v>
      </c>
      <c r="E7" s="29">
        <v>8.4360182800000008</v>
      </c>
      <c r="F7" s="29">
        <v>12.653406220000003</v>
      </c>
      <c r="G7" s="29">
        <v>16.870794158144331</v>
      </c>
      <c r="H7" s="29">
        <v>21.088182096288662</v>
      </c>
      <c r="I7" s="29">
        <v>29.923288932705535</v>
      </c>
      <c r="J7" s="29">
        <v>35.780511834986136</v>
      </c>
      <c r="K7" s="29">
        <v>48.68281131599575</v>
      </c>
      <c r="L7" s="29">
        <v>61.404795093400743</v>
      </c>
      <c r="M7" s="29">
        <v>72.126778870805737</v>
      </c>
      <c r="N7" s="29">
        <v>82.848762648210737</v>
      </c>
      <c r="O7" s="29">
        <v>93.570746425615724</v>
      </c>
      <c r="P7" s="9">
        <v>93.570746425615724</v>
      </c>
      <c r="Q7" s="10"/>
      <c r="S7" s="8">
        <v>93.570746425615724</v>
      </c>
      <c r="T7" s="8">
        <v>93.570746425615724</v>
      </c>
      <c r="U7" s="8">
        <v>93.570746425615724</v>
      </c>
      <c r="V7" s="9">
        <v>93.570746425615724</v>
      </c>
      <c r="X7" s="10"/>
      <c r="Z7" s="1"/>
    </row>
    <row r="8" spans="1:26" x14ac:dyDescent="0.3">
      <c r="A8" s="13" t="s">
        <v>29</v>
      </c>
      <c r="B8" s="13" t="s">
        <v>27</v>
      </c>
      <c r="C8" s="8">
        <v>418.10097400000001</v>
      </c>
      <c r="D8" s="29">
        <v>34.87078248000001</v>
      </c>
      <c r="E8" s="29">
        <v>69.741564960000019</v>
      </c>
      <c r="F8" s="29">
        <v>104.61234744000002</v>
      </c>
      <c r="G8" s="29">
        <v>139.48395361230655</v>
      </c>
      <c r="H8" s="29">
        <v>174.35555978461304</v>
      </c>
      <c r="I8" s="29">
        <v>209.22716595691955</v>
      </c>
      <c r="J8" s="29">
        <v>244.09877212922606</v>
      </c>
      <c r="K8" s="29">
        <v>278.97037830153261</v>
      </c>
      <c r="L8" s="29">
        <v>313.84198447383909</v>
      </c>
      <c r="M8" s="29">
        <v>348.71359064614563</v>
      </c>
      <c r="N8" s="29">
        <v>383.58519681845218</v>
      </c>
      <c r="O8" s="29">
        <v>418.45680299075872</v>
      </c>
      <c r="P8" s="9">
        <v>418.45680299075872</v>
      </c>
      <c r="Q8" s="10"/>
      <c r="S8" s="8">
        <v>418.45680299075872</v>
      </c>
      <c r="T8" s="8">
        <v>418.45680299075872</v>
      </c>
      <c r="U8" s="8">
        <v>418.45680299075872</v>
      </c>
      <c r="V8" s="9">
        <v>418.45680299075872</v>
      </c>
      <c r="X8" s="10"/>
      <c r="Z8" s="38"/>
    </row>
    <row r="9" spans="1:26" x14ac:dyDescent="0.3">
      <c r="A9" s="13" t="s">
        <v>30</v>
      </c>
      <c r="B9" s="13" t="s">
        <v>27</v>
      </c>
      <c r="C9" s="8">
        <v>1755.2969192504827</v>
      </c>
      <c r="D9" s="45">
        <v>0.64683654268159829</v>
      </c>
      <c r="E9" s="31">
        <v>0.64683654268159829</v>
      </c>
      <c r="F9" s="31">
        <v>0.64683654268159829</v>
      </c>
      <c r="G9" s="31">
        <v>0.64683654268159829</v>
      </c>
      <c r="H9" s="31">
        <v>0.64683654268159829</v>
      </c>
      <c r="I9" s="31">
        <v>0.64683654268159829</v>
      </c>
      <c r="J9" s="31">
        <v>0.64683654268159829</v>
      </c>
      <c r="K9" s="31">
        <v>0.64683654268159829</v>
      </c>
      <c r="L9" s="31">
        <v>0.64683654268159829</v>
      </c>
      <c r="M9" s="31">
        <v>0.64683654268159829</v>
      </c>
      <c r="N9" s="31">
        <v>0.64683654268159829</v>
      </c>
      <c r="O9" s="31">
        <v>0.64683654268159829</v>
      </c>
      <c r="P9" s="33">
        <v>0.64683654268159829</v>
      </c>
      <c r="Q9" s="18"/>
      <c r="R9" s="19"/>
      <c r="S9" s="16">
        <v>0.64683654268159829</v>
      </c>
      <c r="T9" s="16">
        <v>0.64683654268159829</v>
      </c>
      <c r="U9" s="16">
        <v>0.64683654268159829</v>
      </c>
      <c r="V9" s="17">
        <v>0.64683654268159829</v>
      </c>
      <c r="X9" s="10"/>
      <c r="Z9" s="40"/>
    </row>
    <row r="10" spans="1:26" x14ac:dyDescent="0.3">
      <c r="A10" s="13" t="s">
        <v>31</v>
      </c>
      <c r="B10" s="13" t="s">
        <v>27</v>
      </c>
      <c r="C10" s="8">
        <v>375.77354710142885</v>
      </c>
      <c r="D10" s="45">
        <v>0.13847461325351046</v>
      </c>
      <c r="E10" s="31">
        <v>0.13847461325351046</v>
      </c>
      <c r="F10" s="31">
        <v>0.13847461325351046</v>
      </c>
      <c r="G10" s="31">
        <v>0.13847461325351046</v>
      </c>
      <c r="H10" s="31">
        <v>0.13847461325351046</v>
      </c>
      <c r="I10" s="31">
        <v>0.13847461325351046</v>
      </c>
      <c r="J10" s="31">
        <v>0.13847461325351046</v>
      </c>
      <c r="K10" s="31">
        <v>0.13847461325351046</v>
      </c>
      <c r="L10" s="31">
        <v>0.13847461325351046</v>
      </c>
      <c r="M10" s="31">
        <v>0.13847461325351046</v>
      </c>
      <c r="N10" s="31">
        <v>0.13847461325351046</v>
      </c>
      <c r="O10" s="31">
        <v>0.13847461325351046</v>
      </c>
      <c r="P10" s="33">
        <v>0.13847461325351046</v>
      </c>
      <c r="Q10" s="18"/>
      <c r="R10" s="19"/>
      <c r="S10" s="16">
        <v>0.13847461325351046</v>
      </c>
      <c r="T10" s="16">
        <v>0.13847461325351046</v>
      </c>
      <c r="U10" s="16">
        <v>0.13847461325351046</v>
      </c>
      <c r="V10" s="17">
        <v>0.13847461325351046</v>
      </c>
      <c r="X10" s="10"/>
      <c r="Z10" s="40"/>
    </row>
    <row r="11" spans="1:26" x14ac:dyDescent="0.3">
      <c r="A11" s="13" t="s">
        <v>32</v>
      </c>
      <c r="B11" s="13" t="s">
        <v>27</v>
      </c>
      <c r="C11" s="8">
        <v>582.59334734285346</v>
      </c>
      <c r="D11" s="45">
        <v>0.21468884406489125</v>
      </c>
      <c r="E11" s="31">
        <v>0.21468884406489125</v>
      </c>
      <c r="F11" s="31">
        <v>0.21468884406489125</v>
      </c>
      <c r="G11" s="31">
        <v>0.21468884406489125</v>
      </c>
      <c r="H11" s="31">
        <v>0.21468884406489125</v>
      </c>
      <c r="I11" s="31">
        <v>0.21468884406489125</v>
      </c>
      <c r="J11" s="31">
        <v>0.21468884406489125</v>
      </c>
      <c r="K11" s="31">
        <v>0.21468884406489125</v>
      </c>
      <c r="L11" s="31">
        <v>0.21468884406489125</v>
      </c>
      <c r="M11" s="31">
        <v>0.21468884406489125</v>
      </c>
      <c r="N11" s="31">
        <v>0.21468884406489125</v>
      </c>
      <c r="O11" s="31">
        <v>0.21468884406489125</v>
      </c>
      <c r="P11" s="33">
        <v>0.21468884406489125</v>
      </c>
      <c r="Q11" s="18"/>
      <c r="R11" s="19"/>
      <c r="S11" s="16">
        <v>0.21468884406489125</v>
      </c>
      <c r="T11" s="16">
        <v>0.21468884406489125</v>
      </c>
      <c r="U11" s="16">
        <v>0.21468884406489125</v>
      </c>
      <c r="V11" s="17">
        <v>0.21468884406489125</v>
      </c>
      <c r="X11" s="10"/>
      <c r="Z11" s="40"/>
    </row>
    <row r="12" spans="1:26" x14ac:dyDescent="0.3">
      <c r="A12" s="13" t="s">
        <v>33</v>
      </c>
      <c r="B12" s="13" t="s">
        <v>27</v>
      </c>
      <c r="C12" s="8">
        <v>4.2060000000000004</v>
      </c>
      <c r="D12" s="29">
        <v>0.35050000000000003</v>
      </c>
      <c r="E12" s="29">
        <v>0.70100000000000007</v>
      </c>
      <c r="F12" s="29">
        <v>1.0515000000000001</v>
      </c>
      <c r="G12" s="29">
        <v>1.4020000000000001</v>
      </c>
      <c r="H12" s="29">
        <v>1.7525000000000002</v>
      </c>
      <c r="I12" s="29">
        <v>2.1030000000000002</v>
      </c>
      <c r="J12" s="29">
        <v>2.4535</v>
      </c>
      <c r="K12" s="29">
        <v>2.8040000000000003</v>
      </c>
      <c r="L12" s="29">
        <v>3.1545000000000005</v>
      </c>
      <c r="M12" s="29">
        <v>3.5050000000000003</v>
      </c>
      <c r="N12" s="29">
        <v>3.8555000000000001</v>
      </c>
      <c r="O12" s="29">
        <v>4.2060000000000004</v>
      </c>
      <c r="P12" s="9">
        <v>4.2060000000000004</v>
      </c>
      <c r="Q12" s="18"/>
      <c r="R12" s="19"/>
      <c r="S12" s="8">
        <v>4.2060000000000004</v>
      </c>
      <c r="T12" s="8">
        <v>4.2060000000000004</v>
      </c>
      <c r="U12" s="8">
        <v>4.2060000000000004</v>
      </c>
      <c r="V12" s="9">
        <v>4.2060000000000004</v>
      </c>
      <c r="X12" s="10"/>
      <c r="Z12" s="40"/>
    </row>
    <row r="13" spans="1:26" x14ac:dyDescent="0.3">
      <c r="A13" s="13" t="s">
        <v>34</v>
      </c>
      <c r="B13" s="13" t="s">
        <v>27</v>
      </c>
      <c r="C13" s="8">
        <v>32.56397802</v>
      </c>
      <c r="D13" s="29">
        <v>2.7136648349999999</v>
      </c>
      <c r="E13" s="29">
        <v>5.4273296699999998</v>
      </c>
      <c r="F13" s="29">
        <v>8.1409945050000001</v>
      </c>
      <c r="G13" s="29">
        <v>10.85465934</v>
      </c>
      <c r="H13" s="29">
        <v>13.568324174999999</v>
      </c>
      <c r="I13" s="29">
        <v>16.28198901</v>
      </c>
      <c r="J13" s="29">
        <v>18.995653845</v>
      </c>
      <c r="K13" s="29">
        <v>21.709318679999999</v>
      </c>
      <c r="L13" s="29">
        <v>24.422983514999999</v>
      </c>
      <c r="M13" s="29">
        <v>27.136648349999998</v>
      </c>
      <c r="N13" s="29">
        <v>29.850313184999997</v>
      </c>
      <c r="O13" s="29">
        <v>32.56397802</v>
      </c>
      <c r="P13" s="9">
        <v>32.56397802</v>
      </c>
      <c r="Q13" s="18"/>
      <c r="R13" s="19"/>
      <c r="S13" s="8">
        <v>32.56397802</v>
      </c>
      <c r="T13" s="8">
        <v>32.56397802</v>
      </c>
      <c r="U13" s="8">
        <v>32.56397802</v>
      </c>
      <c r="V13" s="9">
        <v>32.56397802</v>
      </c>
      <c r="X13" s="10"/>
      <c r="Z13" s="40"/>
    </row>
    <row r="14" spans="1:26" x14ac:dyDescent="0.3">
      <c r="A14" s="13" t="s">
        <v>35</v>
      </c>
      <c r="B14" s="13" t="s">
        <v>27</v>
      </c>
      <c r="C14" s="8">
        <v>-18.216477369616612</v>
      </c>
      <c r="D14" s="29">
        <v>-1.5180397808013844</v>
      </c>
      <c r="E14" s="29">
        <v>-3.0360795616027687</v>
      </c>
      <c r="F14" s="29">
        <v>-4.5541193424041531</v>
      </c>
      <c r="G14" s="29">
        <v>-6.0721591232055374</v>
      </c>
      <c r="H14" s="29">
        <v>-7.5901989040069218</v>
      </c>
      <c r="I14" s="29">
        <v>-9.1082386848083061</v>
      </c>
      <c r="J14" s="29">
        <v>-10.62627846560969</v>
      </c>
      <c r="K14" s="29">
        <v>-12.144318246411075</v>
      </c>
      <c r="L14" s="29">
        <v>-13.662358027212459</v>
      </c>
      <c r="M14" s="29">
        <v>-15.180397808013844</v>
      </c>
      <c r="N14" s="29">
        <v>-16.698437588815228</v>
      </c>
      <c r="O14" s="29">
        <v>-18.216477369616612</v>
      </c>
      <c r="P14" s="9">
        <v>-18.216477369616612</v>
      </c>
      <c r="Q14" s="18"/>
      <c r="R14" s="19"/>
      <c r="S14" s="8">
        <v>-18.216477369616612</v>
      </c>
      <c r="T14" s="8">
        <v>-18.216477369616612</v>
      </c>
      <c r="U14" s="8">
        <v>-18.216477369616612</v>
      </c>
      <c r="V14" s="9">
        <v>-18.216477369616612</v>
      </c>
      <c r="X14" s="10"/>
      <c r="Z14" s="40"/>
    </row>
    <row r="15" spans="1:26" x14ac:dyDescent="0.3">
      <c r="A15" s="12" t="s">
        <v>18</v>
      </c>
      <c r="B15" s="12"/>
      <c r="C15" s="9">
        <v>3274.9640823874674</v>
      </c>
      <c r="D15" s="9"/>
      <c r="E15" s="9"/>
      <c r="F15" s="9"/>
      <c r="G15" s="9"/>
      <c r="H15" s="77"/>
      <c r="I15" s="9"/>
      <c r="J15" s="9"/>
      <c r="K15" s="9"/>
      <c r="L15" s="9"/>
      <c r="M15" s="9"/>
      <c r="N15" s="9"/>
      <c r="O15" s="9"/>
      <c r="P15" s="9"/>
      <c r="Q15" s="10"/>
      <c r="S15" s="13"/>
      <c r="T15" s="13"/>
      <c r="U15" s="13"/>
      <c r="V15" s="15"/>
      <c r="X15" s="10"/>
      <c r="Z15" s="1"/>
    </row>
    <row r="16" spans="1:26" s="1" customFormat="1" ht="5.7" customHeight="1" x14ac:dyDescent="0.3">
      <c r="A16" s="6"/>
      <c r="B16" s="6"/>
      <c r="C16" s="6"/>
      <c r="D16" s="32"/>
      <c r="E16" s="32"/>
      <c r="F16" s="32"/>
      <c r="G16" s="32"/>
      <c r="H16" s="78"/>
      <c r="I16" s="32"/>
      <c r="J16" s="32"/>
      <c r="K16" s="32"/>
      <c r="L16" s="32"/>
      <c r="M16" s="32"/>
      <c r="N16" s="32"/>
      <c r="O16" s="32"/>
      <c r="P16" s="32"/>
    </row>
    <row r="17" spans="1:26" x14ac:dyDescent="0.3">
      <c r="A17" s="7" t="s">
        <v>36</v>
      </c>
      <c r="B17" s="7"/>
      <c r="C17" s="7"/>
      <c r="D17" s="13"/>
      <c r="E17" s="13"/>
      <c r="F17" s="13"/>
      <c r="G17" s="13"/>
      <c r="H17" s="76"/>
      <c r="I17" s="13"/>
      <c r="J17" s="13"/>
      <c r="K17" s="13"/>
      <c r="L17" s="13"/>
      <c r="M17" s="13"/>
      <c r="N17" s="13"/>
      <c r="O17" s="13"/>
      <c r="P17" s="15"/>
      <c r="Q17" s="10"/>
      <c r="S17" s="13"/>
      <c r="T17" s="13"/>
      <c r="U17" s="13"/>
      <c r="V17" s="15"/>
      <c r="X17" s="10"/>
      <c r="Z17" s="1"/>
    </row>
    <row r="18" spans="1:26" x14ac:dyDescent="0.3">
      <c r="A18" s="20" t="s">
        <v>37</v>
      </c>
      <c r="B18" s="13" t="s">
        <v>25</v>
      </c>
      <c r="C18" s="13"/>
      <c r="D18" s="24">
        <v>258.07751456</v>
      </c>
      <c r="E18" s="24">
        <v>258.67590325000009</v>
      </c>
      <c r="F18" s="24">
        <v>264.37641374000003</v>
      </c>
      <c r="G18" s="24">
        <v>270.45223798999996</v>
      </c>
      <c r="H18" s="24">
        <v>273.60851879000001</v>
      </c>
      <c r="I18" s="24">
        <v>271.01464124000006</v>
      </c>
      <c r="J18" s="24">
        <v>269.62949054999996</v>
      </c>
      <c r="K18" s="24">
        <v>269.62949084000002</v>
      </c>
      <c r="L18" s="24">
        <v>270.33869202817129</v>
      </c>
      <c r="M18" s="24">
        <v>275.33729177051907</v>
      </c>
      <c r="N18" s="24">
        <v>278.95599934289578</v>
      </c>
      <c r="O18" s="24">
        <v>278.95599932289576</v>
      </c>
      <c r="P18" s="9">
        <v>3239.0521934244821</v>
      </c>
      <c r="Q18" s="10"/>
      <c r="S18" s="11"/>
      <c r="T18" s="24">
        <v>100.233252141241</v>
      </c>
      <c r="U18" s="11"/>
      <c r="V18" s="9">
        <v>100.233252141241</v>
      </c>
      <c r="W18" s="6"/>
      <c r="X18" s="10"/>
      <c r="Z18" s="1"/>
    </row>
    <row r="19" spans="1:26" x14ac:dyDescent="0.3">
      <c r="A19" s="12" t="s">
        <v>38</v>
      </c>
      <c r="B19" s="12"/>
      <c r="C19" s="12"/>
      <c r="D19" s="9">
        <v>258.07751456</v>
      </c>
      <c r="E19" s="9">
        <v>516.75341781000009</v>
      </c>
      <c r="F19" s="9">
        <v>781.12983155000006</v>
      </c>
      <c r="G19" s="9">
        <v>1051.58206954</v>
      </c>
      <c r="H19" s="9">
        <v>1325.1905883300001</v>
      </c>
      <c r="I19" s="9">
        <v>1596.20522957</v>
      </c>
      <c r="J19" s="9">
        <v>1865.8347201199999</v>
      </c>
      <c r="K19" s="9">
        <v>2135.4642109599999</v>
      </c>
      <c r="L19" s="9">
        <v>2405.8029029881714</v>
      </c>
      <c r="M19" s="9">
        <v>2681.1401947586905</v>
      </c>
      <c r="N19" s="9">
        <v>2960.0961941015862</v>
      </c>
      <c r="O19" s="9">
        <v>3239.0521934244821</v>
      </c>
      <c r="P19" s="9">
        <v>3239.0521934244821</v>
      </c>
      <c r="Q19" s="10"/>
      <c r="S19" s="9">
        <v>3239.0521934244821</v>
      </c>
      <c r="T19" s="9">
        <v>3339.285445565723</v>
      </c>
      <c r="U19" s="9">
        <v>3339.285445565723</v>
      </c>
      <c r="V19" s="9">
        <v>3339.285445565723</v>
      </c>
      <c r="W19" s="6"/>
      <c r="X19" s="10"/>
      <c r="Z19" s="1"/>
    </row>
    <row r="20" spans="1:26" s="1" customFormat="1" ht="5.7" customHeight="1" x14ac:dyDescent="0.3">
      <c r="H20" s="79"/>
      <c r="V20" s="6"/>
      <c r="W20" s="6"/>
    </row>
    <row r="21" spans="1:26" x14ac:dyDescent="0.3">
      <c r="A21" s="7" t="s">
        <v>39</v>
      </c>
      <c r="B21" s="7"/>
      <c r="C21" s="7"/>
      <c r="D21" s="13"/>
      <c r="E21" s="13"/>
      <c r="F21" s="13"/>
      <c r="G21" s="13"/>
      <c r="H21" s="76"/>
      <c r="I21" s="13"/>
      <c r="J21" s="13"/>
      <c r="K21" s="13"/>
      <c r="L21" s="13"/>
      <c r="M21" s="13"/>
      <c r="N21" s="13"/>
      <c r="O21" s="13"/>
      <c r="P21" s="15"/>
      <c r="Q21" s="10"/>
      <c r="S21" s="13"/>
      <c r="T21" s="13"/>
      <c r="U21" s="13"/>
      <c r="V21" s="12"/>
      <c r="W21" s="6"/>
      <c r="X21" s="10"/>
      <c r="Z21" s="1"/>
    </row>
    <row r="22" spans="1:26" x14ac:dyDescent="0.3">
      <c r="A22" s="13" t="s">
        <v>24</v>
      </c>
      <c r="B22" s="13"/>
      <c r="C22" s="13"/>
      <c r="D22" s="8">
        <v>6.1539690000000001E-2</v>
      </c>
      <c r="E22" s="8">
        <v>0.15098636000000001</v>
      </c>
      <c r="F22" s="8">
        <v>0.22493726999999999</v>
      </c>
      <c r="G22" s="8">
        <v>0.26791949999999998</v>
      </c>
      <c r="H22" s="8">
        <v>0.31852501999999999</v>
      </c>
      <c r="I22" s="8">
        <v>0.35701979</v>
      </c>
      <c r="J22" s="8">
        <v>0.40514841722527473</v>
      </c>
      <c r="K22" s="8">
        <v>0.45327704445054945</v>
      </c>
      <c r="L22" s="8">
        <v>0.50140567167582417</v>
      </c>
      <c r="M22" s="8">
        <v>0.54953429890109895</v>
      </c>
      <c r="N22" s="8">
        <v>0.59766292612637373</v>
      </c>
      <c r="O22" s="8">
        <v>0.64579155335164851</v>
      </c>
      <c r="P22" s="9">
        <v>0.64579155335164851</v>
      </c>
      <c r="Q22" s="21">
        <v>6.8248026648351723E-2</v>
      </c>
      <c r="R22" s="22"/>
      <c r="S22" s="8">
        <v>0.64579155335164851</v>
      </c>
      <c r="T22" s="8">
        <v>0.64579155335164851</v>
      </c>
      <c r="U22" s="8">
        <v>0.64579155335164851</v>
      </c>
      <c r="V22" s="9">
        <v>0.64579155335164851</v>
      </c>
      <c r="W22" s="14"/>
      <c r="X22" s="23">
        <v>6.8248026648351723E-2</v>
      </c>
      <c r="Z22" s="1"/>
    </row>
    <row r="23" spans="1:26" x14ac:dyDescent="0.3">
      <c r="A23" s="13" t="s">
        <v>26</v>
      </c>
      <c r="B23" s="13"/>
      <c r="C23" s="13"/>
      <c r="D23" s="8">
        <v>2.5414586741666665</v>
      </c>
      <c r="E23" s="8">
        <v>5.082917348333333</v>
      </c>
      <c r="F23" s="8">
        <v>7.6243760224999999</v>
      </c>
      <c r="G23" s="8">
        <v>10.165834696666666</v>
      </c>
      <c r="H23" s="8">
        <v>12.707293370833332</v>
      </c>
      <c r="I23" s="8">
        <v>15.248752045</v>
      </c>
      <c r="J23" s="8">
        <v>17.790210719166666</v>
      </c>
      <c r="K23" s="8">
        <v>20.331669393333332</v>
      </c>
      <c r="L23" s="8">
        <v>22.873128067499998</v>
      </c>
      <c r="M23" s="8">
        <v>25.414586741666664</v>
      </c>
      <c r="N23" s="8">
        <v>27.95604541583333</v>
      </c>
      <c r="O23" s="8">
        <v>30.49750409</v>
      </c>
      <c r="P23" s="9">
        <v>30.49750409</v>
      </c>
      <c r="Q23" s="21">
        <v>0</v>
      </c>
      <c r="R23" s="22"/>
      <c r="S23" s="8">
        <v>30.49750409</v>
      </c>
      <c r="T23" s="8">
        <v>30.49750409</v>
      </c>
      <c r="U23" s="8">
        <v>30.49750409</v>
      </c>
      <c r="V23" s="9">
        <v>30.49750409</v>
      </c>
      <c r="W23" s="14"/>
      <c r="X23" s="23">
        <v>0</v>
      </c>
      <c r="Z23" s="1"/>
    </row>
    <row r="24" spans="1:26" x14ac:dyDescent="0.3">
      <c r="A24" s="13" t="s">
        <v>28</v>
      </c>
      <c r="B24" s="13"/>
      <c r="C24" s="13"/>
      <c r="D24" s="8">
        <v>4.2186303399999998</v>
      </c>
      <c r="E24" s="8">
        <v>8.4360182800000008</v>
      </c>
      <c r="F24" s="8">
        <v>12.653406220000003</v>
      </c>
      <c r="G24" s="8">
        <v>16.870794158144331</v>
      </c>
      <c r="H24" s="8">
        <v>21.088182096288662</v>
      </c>
      <c r="I24" s="8">
        <v>29.923288932705535</v>
      </c>
      <c r="J24" s="8">
        <v>35.780511834986136</v>
      </c>
      <c r="K24" s="8">
        <v>48.68281131599575</v>
      </c>
      <c r="L24" s="8">
        <v>61.404795093400743</v>
      </c>
      <c r="M24" s="8">
        <v>72.126778870805737</v>
      </c>
      <c r="N24" s="8">
        <v>82.848762648210737</v>
      </c>
      <c r="O24" s="8">
        <v>93.570746425615724</v>
      </c>
      <c r="P24" s="9">
        <v>93.570746425615724</v>
      </c>
      <c r="Q24" s="21">
        <v>0</v>
      </c>
      <c r="R24" s="22"/>
      <c r="S24" s="8">
        <v>93.570746425615724</v>
      </c>
      <c r="T24" s="8">
        <v>93.570746425615724</v>
      </c>
      <c r="U24" s="8">
        <v>93.570746425615724</v>
      </c>
      <c r="V24" s="9">
        <v>93.570746425615724</v>
      </c>
      <c r="W24" s="14"/>
      <c r="X24" s="23">
        <v>0</v>
      </c>
      <c r="Z24" s="1"/>
    </row>
    <row r="25" spans="1:26" x14ac:dyDescent="0.3">
      <c r="A25" s="13" t="s">
        <v>29</v>
      </c>
      <c r="B25" s="13"/>
      <c r="C25" s="13"/>
      <c r="D25" s="8">
        <v>34.87078248000001</v>
      </c>
      <c r="E25" s="8">
        <v>69.741564960000019</v>
      </c>
      <c r="F25" s="8">
        <v>104.61234744000002</v>
      </c>
      <c r="G25" s="8">
        <v>139.48395361230655</v>
      </c>
      <c r="H25" s="8">
        <v>174.35555978461304</v>
      </c>
      <c r="I25" s="8">
        <v>209.22716595691955</v>
      </c>
      <c r="J25" s="8">
        <v>244.09877212922606</v>
      </c>
      <c r="K25" s="8">
        <v>278.97037830153261</v>
      </c>
      <c r="L25" s="8">
        <v>313.84198447383909</v>
      </c>
      <c r="M25" s="8">
        <v>348.71359064614563</v>
      </c>
      <c r="N25" s="8">
        <v>383.58519681845218</v>
      </c>
      <c r="O25" s="8">
        <v>418.45680299075872</v>
      </c>
      <c r="P25" s="9">
        <v>418.45680299075872</v>
      </c>
      <c r="Q25" s="21">
        <v>0.35582899075870955</v>
      </c>
      <c r="R25" s="22"/>
      <c r="S25" s="8">
        <v>418.45680299075872</v>
      </c>
      <c r="T25" s="8">
        <v>418.45680299075872</v>
      </c>
      <c r="U25" s="8">
        <v>418.45680299075872</v>
      </c>
      <c r="V25" s="9">
        <v>418.45680299075872</v>
      </c>
      <c r="W25" s="14"/>
      <c r="X25" s="23">
        <v>0.35582899075870955</v>
      </c>
      <c r="Z25" s="38"/>
    </row>
    <row r="26" spans="1:26" x14ac:dyDescent="0.3">
      <c r="A26" s="13" t="s">
        <v>30</v>
      </c>
      <c r="B26" s="13"/>
      <c r="C26" s="13"/>
      <c r="D26" s="8">
        <v>138.96570197081306</v>
      </c>
      <c r="E26" s="8">
        <v>278.30121598830624</v>
      </c>
      <c r="F26" s="46">
        <v>421.33405172649583</v>
      </c>
      <c r="G26" s="8">
        <v>568.31645149731548</v>
      </c>
      <c r="H26" s="8">
        <v>717.33551800599207</v>
      </c>
      <c r="I26" s="8">
        <v>861.69769407651245</v>
      </c>
      <c r="J26" s="8">
        <v>1007.0838766811836</v>
      </c>
      <c r="K26" s="8">
        <v>1147.9130464963253</v>
      </c>
      <c r="L26" s="8">
        <v>1289.3175883424003</v>
      </c>
      <c r="M26" s="8">
        <v>1435.2490802494276</v>
      </c>
      <c r="N26" s="8">
        <v>1583.521284451547</v>
      </c>
      <c r="O26" s="8">
        <v>1731.7934886407295</v>
      </c>
      <c r="P26" s="9">
        <v>1731.7934886407295</v>
      </c>
      <c r="Q26" s="21">
        <v>-23.503430609753195</v>
      </c>
      <c r="R26" s="22"/>
      <c r="S26" s="8">
        <v>1731.7934886407295</v>
      </c>
      <c r="T26" s="8">
        <v>1796.6280189175027</v>
      </c>
      <c r="U26" s="8">
        <v>1796.6280189175027</v>
      </c>
      <c r="V26" s="9">
        <v>1796.6280189175027</v>
      </c>
      <c r="W26" s="14"/>
      <c r="X26" s="23">
        <v>41.331099667019998</v>
      </c>
      <c r="Z26" s="40"/>
    </row>
    <row r="27" spans="1:26" x14ac:dyDescent="0.3">
      <c r="A27" s="13" t="s">
        <v>31</v>
      </c>
      <c r="B27" s="13"/>
      <c r="C27" s="13"/>
      <c r="D27" s="8">
        <v>29.749744434867686</v>
      </c>
      <c r="E27" s="8">
        <v>59.578658144755337</v>
      </c>
      <c r="F27" s="46">
        <v>90.199093609466374</v>
      </c>
      <c r="G27" s="8">
        <v>121.6650508031618</v>
      </c>
      <c r="H27" s="8">
        <v>153.56701712782228</v>
      </c>
      <c r="I27" s="8">
        <v>184.47203745479027</v>
      </c>
      <c r="J27" s="8">
        <v>215.59627685710259</v>
      </c>
      <c r="K27" s="8">
        <v>245.74495204499172</v>
      </c>
      <c r="L27" s="8">
        <v>276.01680274045202</v>
      </c>
      <c r="M27" s="8">
        <v>307.25778182854998</v>
      </c>
      <c r="N27" s="8">
        <v>338.99986004821039</v>
      </c>
      <c r="O27" s="8">
        <v>370.74193826510128</v>
      </c>
      <c r="P27" s="9">
        <v>370.74193826510128</v>
      </c>
      <c r="Q27" s="21">
        <v>-5.0316088363275639</v>
      </c>
      <c r="R27" s="22"/>
      <c r="S27" s="8">
        <v>370.74193826510128</v>
      </c>
      <c r="T27" s="8">
        <v>384.62169909050124</v>
      </c>
      <c r="U27" s="8">
        <v>384.62169909050124</v>
      </c>
      <c r="V27" s="9">
        <v>384.62169909050124</v>
      </c>
      <c r="W27" s="14"/>
      <c r="X27" s="23">
        <v>8.8481519890723916</v>
      </c>
      <c r="Z27" s="40"/>
    </row>
    <row r="28" spans="1:26" x14ac:dyDescent="0.3">
      <c r="A28" s="13" t="s">
        <v>32</v>
      </c>
      <c r="B28" s="13"/>
      <c r="C28" s="13"/>
      <c r="D28" s="8">
        <v>46.12353191595399</v>
      </c>
      <c r="E28" s="8">
        <v>92.369806620207925</v>
      </c>
      <c r="F28" s="46">
        <v>139.84324409894202</v>
      </c>
      <c r="G28" s="8">
        <v>188.62756505561069</v>
      </c>
      <c r="H28" s="8">
        <v>238.08786765345755</v>
      </c>
      <c r="I28" s="8">
        <v>286.00252098888058</v>
      </c>
      <c r="J28" s="8">
        <v>334.25704810171931</v>
      </c>
      <c r="K28" s="8">
        <v>380.99907592978184</v>
      </c>
      <c r="L28" s="8">
        <v>427.93207311111598</v>
      </c>
      <c r="M28" s="8">
        <v>476.36759158120759</v>
      </c>
      <c r="N28" s="8">
        <v>525.58000619702159</v>
      </c>
      <c r="O28" s="8">
        <v>574.79242080854181</v>
      </c>
      <c r="P28" s="9">
        <v>574.79242080854181</v>
      </c>
      <c r="Q28" s="21">
        <v>-7.8009265343116567</v>
      </c>
      <c r="R28" s="22"/>
      <c r="S28" s="8">
        <v>574.79242080854181</v>
      </c>
      <c r="T28" s="8">
        <v>596.3113818476096</v>
      </c>
      <c r="U28" s="8">
        <v>596.3113818476096</v>
      </c>
      <c r="V28" s="9">
        <v>596.3113818476096</v>
      </c>
      <c r="W28" s="14"/>
      <c r="X28" s="23">
        <v>13.718034504756133</v>
      </c>
      <c r="Z28" s="40"/>
    </row>
    <row r="29" spans="1:26" x14ac:dyDescent="0.3">
      <c r="A29" s="13" t="s">
        <v>33</v>
      </c>
      <c r="B29" s="13"/>
      <c r="C29" s="13"/>
      <c r="D29" s="8">
        <v>0.35050000000000003</v>
      </c>
      <c r="E29" s="8">
        <v>0.70100000000000007</v>
      </c>
      <c r="F29" s="8">
        <v>1.0515000000000001</v>
      </c>
      <c r="G29" s="8">
        <v>1.4020000000000001</v>
      </c>
      <c r="H29" s="8">
        <v>1.7525000000000002</v>
      </c>
      <c r="I29" s="8">
        <v>2.1030000000000002</v>
      </c>
      <c r="J29" s="8">
        <v>2.4535</v>
      </c>
      <c r="K29" s="8">
        <v>2.8040000000000003</v>
      </c>
      <c r="L29" s="8">
        <v>3.1545000000000005</v>
      </c>
      <c r="M29" s="8">
        <v>3.5050000000000003</v>
      </c>
      <c r="N29" s="8">
        <v>3.8555000000000001</v>
      </c>
      <c r="O29" s="8">
        <v>4.2060000000000004</v>
      </c>
      <c r="P29" s="9">
        <v>4.2060000000000004</v>
      </c>
      <c r="Q29" s="21">
        <v>0</v>
      </c>
      <c r="R29" s="22"/>
      <c r="S29" s="8">
        <v>4.2060000000000004</v>
      </c>
      <c r="T29" s="8">
        <v>4.2060000000000004</v>
      </c>
      <c r="U29" s="8">
        <v>4.2060000000000004</v>
      </c>
      <c r="V29" s="9">
        <v>4.2060000000000004</v>
      </c>
      <c r="W29" s="14"/>
      <c r="X29" s="23">
        <v>0</v>
      </c>
      <c r="Z29" s="40"/>
    </row>
    <row r="30" spans="1:26" x14ac:dyDescent="0.3">
      <c r="A30" s="13" t="s">
        <v>34</v>
      </c>
      <c r="B30" s="13"/>
      <c r="C30" s="13"/>
      <c r="D30" s="8">
        <v>2.7136648349999999</v>
      </c>
      <c r="E30" s="8">
        <v>5.4273296699999998</v>
      </c>
      <c r="F30" s="8">
        <v>8.1409945050000001</v>
      </c>
      <c r="G30" s="8">
        <v>10.85465934</v>
      </c>
      <c r="H30" s="8">
        <v>13.568324174999999</v>
      </c>
      <c r="I30" s="8">
        <v>16.28198901</v>
      </c>
      <c r="J30" s="8">
        <v>18.995653845</v>
      </c>
      <c r="K30" s="8">
        <v>21.709318679999999</v>
      </c>
      <c r="L30" s="8">
        <v>24.422983514999999</v>
      </c>
      <c r="M30" s="8">
        <v>27.136648349999998</v>
      </c>
      <c r="N30" s="8">
        <v>29.850313184999997</v>
      </c>
      <c r="O30" s="8">
        <v>32.56397802</v>
      </c>
      <c r="P30" s="9">
        <v>32.56397802</v>
      </c>
      <c r="Q30" s="21">
        <v>0</v>
      </c>
      <c r="R30" s="22"/>
      <c r="S30" s="8">
        <v>32.56397802</v>
      </c>
      <c r="T30" s="8">
        <v>32.56397802</v>
      </c>
      <c r="U30" s="8">
        <v>32.56397802</v>
      </c>
      <c r="V30" s="9">
        <v>32.56397802</v>
      </c>
      <c r="W30" s="14"/>
      <c r="X30" s="23">
        <v>0</v>
      </c>
      <c r="Z30" s="40"/>
    </row>
    <row r="31" spans="1:26" x14ac:dyDescent="0.3">
      <c r="A31" s="13" t="s">
        <v>35</v>
      </c>
      <c r="B31" s="13"/>
      <c r="C31" s="13"/>
      <c r="D31" s="8">
        <v>-1.5180397808013844</v>
      </c>
      <c r="E31" s="8">
        <v>-3.0360795616027687</v>
      </c>
      <c r="F31" s="8">
        <v>-4.5541193424041531</v>
      </c>
      <c r="G31" s="8">
        <v>-6.0721591232055374</v>
      </c>
      <c r="H31" s="8">
        <v>-7.5901989040069218</v>
      </c>
      <c r="I31" s="8">
        <v>-9.1082386848083061</v>
      </c>
      <c r="J31" s="8">
        <v>-10.62627846560969</v>
      </c>
      <c r="K31" s="8">
        <v>-12.144318246411075</v>
      </c>
      <c r="L31" s="8">
        <v>-13.662358027212459</v>
      </c>
      <c r="M31" s="8">
        <v>-15.180397808013844</v>
      </c>
      <c r="N31" s="8">
        <v>-16.698437588815228</v>
      </c>
      <c r="O31" s="8">
        <v>-18.216477369616612</v>
      </c>
      <c r="P31" s="9">
        <v>-18.216477369616612</v>
      </c>
      <c r="Q31" s="21">
        <v>0</v>
      </c>
      <c r="R31" s="22"/>
      <c r="S31" s="8">
        <v>-18.216477369616612</v>
      </c>
      <c r="T31" s="8">
        <v>-18.216477369616612</v>
      </c>
      <c r="U31" s="8">
        <v>-18.216477369616612</v>
      </c>
      <c r="V31" s="9">
        <v>-18.216477369616612</v>
      </c>
      <c r="W31" s="14"/>
      <c r="X31" s="23">
        <v>0</v>
      </c>
      <c r="Z31" s="40"/>
    </row>
    <row r="32" spans="1:26" x14ac:dyDescent="0.3">
      <c r="A32" s="12" t="s">
        <v>18</v>
      </c>
      <c r="B32" s="12"/>
      <c r="C32" s="12"/>
      <c r="D32" s="9">
        <v>258.07751456000005</v>
      </c>
      <c r="E32" s="9">
        <v>516.75341781000009</v>
      </c>
      <c r="F32" s="9">
        <v>781.12983155000006</v>
      </c>
      <c r="G32" s="9">
        <v>1051.58206954</v>
      </c>
      <c r="H32" s="9">
        <v>1325.1905883300001</v>
      </c>
      <c r="I32" s="9">
        <v>1596.20522957</v>
      </c>
      <c r="J32" s="9">
        <v>1865.8347201199999</v>
      </c>
      <c r="K32" s="9">
        <v>2135.4642109600004</v>
      </c>
      <c r="L32" s="9">
        <v>2405.8029029881714</v>
      </c>
      <c r="M32" s="9">
        <v>2681.140194758691</v>
      </c>
      <c r="N32" s="9">
        <v>2960.0961941015867</v>
      </c>
      <c r="O32" s="9">
        <v>3239.0521934244821</v>
      </c>
      <c r="P32" s="9">
        <v>3239.0521934244821</v>
      </c>
      <c r="Q32" s="9">
        <v>-35.911888962985358</v>
      </c>
      <c r="S32" s="9">
        <v>3239.0521934244821</v>
      </c>
      <c r="T32" s="9">
        <v>3339.285445565723</v>
      </c>
      <c r="U32" s="9">
        <v>3339.285445565723</v>
      </c>
      <c r="V32" s="9">
        <v>3339.285445565723</v>
      </c>
      <c r="W32" s="14"/>
      <c r="X32" s="9">
        <v>64.321363178255581</v>
      </c>
      <c r="Z32" s="1"/>
    </row>
    <row r="33" spans="1:22" x14ac:dyDescent="0.3">
      <c r="Q33" s="22"/>
    </row>
    <row r="34" spans="1:22" x14ac:dyDescent="0.3">
      <c r="A34" s="25" t="s">
        <v>40</v>
      </c>
      <c r="B34" s="26"/>
      <c r="C34" s="26"/>
      <c r="D34" s="26"/>
      <c r="E34" s="26"/>
      <c r="F34" s="26"/>
      <c r="G34" s="26"/>
      <c r="H34" s="80"/>
      <c r="I34" s="26"/>
      <c r="J34" s="26"/>
      <c r="K34" s="26"/>
      <c r="L34" s="26"/>
      <c r="M34" s="26"/>
      <c r="N34" s="26"/>
      <c r="O34" s="26"/>
      <c r="P34" s="26"/>
      <c r="Q34" s="26"/>
      <c r="R34" s="28"/>
      <c r="S34" s="26"/>
      <c r="T34" s="26"/>
      <c r="U34" s="26"/>
      <c r="V34" s="26"/>
    </row>
    <row r="35" spans="1:22" x14ac:dyDescent="0.3">
      <c r="A35" s="13" t="s">
        <v>30</v>
      </c>
      <c r="B35" s="13"/>
      <c r="C35" s="13"/>
      <c r="D35" s="30">
        <v>146.18704284</v>
      </c>
      <c r="E35" s="30">
        <v>146.18704284</v>
      </c>
      <c r="F35" s="30">
        <v>146.18704284</v>
      </c>
      <c r="G35" s="30">
        <v>129.74718571</v>
      </c>
      <c r="H35" s="30">
        <v>149.073106</v>
      </c>
      <c r="I35" s="30">
        <v>144.31004232000001</v>
      </c>
      <c r="J35" s="8">
        <v>145.39241413118361</v>
      </c>
      <c r="K35" s="8">
        <v>140.82916981514165</v>
      </c>
      <c r="L35" s="8">
        <v>141.40454184607506</v>
      </c>
      <c r="M35" s="8">
        <v>145.93149190702729</v>
      </c>
      <c r="N35" s="8">
        <v>148.27220420211938</v>
      </c>
      <c r="O35" s="8">
        <v>148.2722041891825</v>
      </c>
      <c r="P35" s="9">
        <v>1731.7934886407295</v>
      </c>
      <c r="Q35" s="21"/>
      <c r="R35" s="22"/>
      <c r="S35" s="8">
        <v>0</v>
      </c>
      <c r="T35" s="8">
        <v>64.834530276773194</v>
      </c>
      <c r="U35" s="8">
        <v>0</v>
      </c>
      <c r="V35" s="9">
        <v>1796.6280189175027</v>
      </c>
    </row>
    <row r="36" spans="1:22" x14ac:dyDescent="0.3">
      <c r="A36" s="13" t="s">
        <v>31</v>
      </c>
      <c r="B36" s="13"/>
      <c r="C36" s="13"/>
      <c r="D36" s="30">
        <v>31.314462258452401</v>
      </c>
      <c r="E36" s="30">
        <v>31.314462258452401</v>
      </c>
      <c r="F36" s="30">
        <v>31.314462258452401</v>
      </c>
      <c r="G36" s="30">
        <v>27.76979832</v>
      </c>
      <c r="H36" s="30">
        <v>31.863658770000001</v>
      </c>
      <c r="I36" s="30">
        <v>30.893859540000001</v>
      </c>
      <c r="J36" s="8">
        <v>31.125573451745396</v>
      </c>
      <c r="K36" s="8">
        <v>30.148675187889125</v>
      </c>
      <c r="L36" s="8">
        <v>30.271850695460301</v>
      </c>
      <c r="M36" s="8">
        <v>31.240979088097959</v>
      </c>
      <c r="N36" s="8">
        <v>31.742078219660414</v>
      </c>
      <c r="O36" s="8">
        <v>31.742078216890889</v>
      </c>
      <c r="P36" s="9">
        <v>370.74193826510128</v>
      </c>
      <c r="Q36" s="21"/>
      <c r="R36" s="22"/>
      <c r="S36" s="8">
        <v>0</v>
      </c>
      <c r="T36" s="8">
        <v>13.879760825399956</v>
      </c>
      <c r="U36" s="8">
        <v>0</v>
      </c>
      <c r="V36" s="9">
        <v>384.62169909050124</v>
      </c>
    </row>
    <row r="37" spans="1:22" x14ac:dyDescent="0.3">
      <c r="A37" s="13" t="s">
        <v>32</v>
      </c>
      <c r="B37" s="13"/>
      <c r="C37" s="13"/>
      <c r="D37" s="30">
        <v>48.549542833333334</v>
      </c>
      <c r="E37" s="30">
        <v>48.549542833333334</v>
      </c>
      <c r="F37" s="30">
        <v>48.549542833333334</v>
      </c>
      <c r="G37" s="30">
        <v>43.062444740000004</v>
      </c>
      <c r="H37" s="30">
        <v>49.392029630000003</v>
      </c>
      <c r="I37" s="30">
        <v>47.897349839999997</v>
      </c>
      <c r="J37" s="8">
        <v>48.256595391719316</v>
      </c>
      <c r="K37" s="8">
        <v>46.742027828062533</v>
      </c>
      <c r="L37" s="8">
        <v>46.932997181334144</v>
      </c>
      <c r="M37" s="8">
        <v>48.435518470091608</v>
      </c>
      <c r="N37" s="8">
        <v>49.212414615813998</v>
      </c>
      <c r="O37" s="8">
        <v>49.212414611520217</v>
      </c>
      <c r="P37" s="9">
        <v>574.79242080854181</v>
      </c>
      <c r="Q37" s="21"/>
      <c r="R37" s="22"/>
      <c r="S37" s="8">
        <v>0</v>
      </c>
      <c r="T37" s="8">
        <v>21.51896103906779</v>
      </c>
      <c r="U37" s="8">
        <v>0</v>
      </c>
      <c r="V37" s="9">
        <v>596.3113818476096</v>
      </c>
    </row>
    <row r="38" spans="1:22" x14ac:dyDescent="0.3">
      <c r="A38" s="12" t="s">
        <v>41</v>
      </c>
      <c r="B38" s="12"/>
      <c r="C38" s="12"/>
      <c r="D38" s="73">
        <v>226.05104793178575</v>
      </c>
      <c r="E38" s="73">
        <v>226.05104793178575</v>
      </c>
      <c r="F38" s="73">
        <v>226.05104793178575</v>
      </c>
      <c r="G38" s="73">
        <v>200.57942876999999</v>
      </c>
      <c r="H38" s="9">
        <v>230.32879439999999</v>
      </c>
      <c r="I38" s="9">
        <v>223.10125170000001</v>
      </c>
      <c r="J38" s="9">
        <v>224.77458297464833</v>
      </c>
      <c r="K38" s="9">
        <v>217.71987283109331</v>
      </c>
      <c r="L38" s="9">
        <v>218.60938972286951</v>
      </c>
      <c r="M38" s="9">
        <v>225.60798946521686</v>
      </c>
      <c r="N38" s="9">
        <v>229.22669703759379</v>
      </c>
      <c r="O38" s="9">
        <v>229.22669701759361</v>
      </c>
      <c r="P38" s="9">
        <v>2677.3278477143726</v>
      </c>
      <c r="Q38" s="9"/>
      <c r="S38" s="9">
        <v>0</v>
      </c>
      <c r="T38" s="9">
        <v>100.23325214124094</v>
      </c>
      <c r="U38" s="9">
        <v>0</v>
      </c>
      <c r="V38" s="9">
        <v>2777.5610998556135</v>
      </c>
    </row>
    <row r="39" spans="1:22" x14ac:dyDescent="0.3">
      <c r="Q39" s="22"/>
    </row>
    <row r="40" spans="1:22" x14ac:dyDescent="0.3">
      <c r="A40" s="25" t="s">
        <v>42</v>
      </c>
      <c r="B40" s="26"/>
      <c r="C40" s="26"/>
      <c r="D40" s="26"/>
      <c r="E40" s="26"/>
      <c r="F40" s="26"/>
      <c r="G40" s="26"/>
      <c r="H40" s="80"/>
      <c r="I40" s="26"/>
      <c r="J40" s="26"/>
      <c r="K40" s="26"/>
      <c r="L40" s="26"/>
      <c r="M40" s="26"/>
      <c r="N40" s="26"/>
      <c r="O40" s="26"/>
      <c r="P40" s="26"/>
      <c r="Q40" s="26"/>
      <c r="R40" s="28"/>
      <c r="S40" s="26"/>
      <c r="T40" s="26"/>
      <c r="U40" s="26"/>
      <c r="V40" s="26"/>
    </row>
    <row r="41" spans="1:22" x14ac:dyDescent="0.3">
      <c r="A41" s="13" t="s">
        <v>43</v>
      </c>
      <c r="B41" s="13"/>
      <c r="C41" s="13"/>
      <c r="D41" s="8">
        <v>258.07751456</v>
      </c>
      <c r="E41" s="8">
        <v>258.67590325000009</v>
      </c>
      <c r="F41" s="8">
        <v>264.37641374000003</v>
      </c>
      <c r="G41" s="8">
        <v>270.45223798999996</v>
      </c>
      <c r="H41" s="8">
        <v>273.60851879000001</v>
      </c>
      <c r="I41" s="8">
        <v>271.01464124000006</v>
      </c>
      <c r="J41" s="8">
        <v>269.62949054999996</v>
      </c>
      <c r="K41" s="8">
        <v>269.62949084000002</v>
      </c>
      <c r="L41" s="8">
        <v>270.33869202817129</v>
      </c>
      <c r="M41" s="8">
        <v>275.33729177051907</v>
      </c>
      <c r="N41" s="8">
        <v>278.95599934289578</v>
      </c>
      <c r="O41" s="8">
        <v>278.95599932289576</v>
      </c>
      <c r="P41" s="9">
        <v>3239.0521934244821</v>
      </c>
      <c r="Q41" s="21"/>
      <c r="R41" s="22"/>
      <c r="S41" s="8">
        <v>0</v>
      </c>
      <c r="T41" s="8">
        <v>100.233252141241</v>
      </c>
      <c r="U41" s="8">
        <v>0</v>
      </c>
      <c r="V41" s="9">
        <v>3339.285445565723</v>
      </c>
    </row>
    <row r="42" spans="1:22" x14ac:dyDescent="0.3">
      <c r="A42" s="13" t="s">
        <v>44</v>
      </c>
      <c r="B42" s="13"/>
      <c r="C42" s="13"/>
      <c r="D42" s="8">
        <v>258.07751456</v>
      </c>
      <c r="E42" s="8">
        <v>258.67590325000009</v>
      </c>
      <c r="F42" s="8">
        <v>264.37641374000003</v>
      </c>
      <c r="G42" s="8">
        <v>270.45223798999996</v>
      </c>
      <c r="H42" s="8">
        <v>273.60851879000001</v>
      </c>
      <c r="I42" s="8">
        <v>271.01464124000006</v>
      </c>
      <c r="J42" s="8">
        <v>272.87913748666665</v>
      </c>
      <c r="K42" s="8">
        <v>272.97315542666661</v>
      </c>
      <c r="L42" s="8">
        <v>272.97315524666669</v>
      </c>
      <c r="M42" s="8">
        <v>277.94889105340184</v>
      </c>
      <c r="N42" s="8">
        <v>281.56759862577854</v>
      </c>
      <c r="O42" s="8">
        <v>281.56759833577854</v>
      </c>
      <c r="P42" s="9">
        <v>3256.1147657449592</v>
      </c>
      <c r="Q42" s="21"/>
      <c r="R42" s="22"/>
      <c r="S42" s="8">
        <v>0</v>
      </c>
      <c r="T42" s="8">
        <v>140.27000000000001</v>
      </c>
      <c r="U42" s="8">
        <v>0</v>
      </c>
      <c r="V42" s="9">
        <v>3396.3847657449592</v>
      </c>
    </row>
    <row r="43" spans="1:22" x14ac:dyDescent="0.3">
      <c r="A43" s="12" t="s">
        <v>41</v>
      </c>
      <c r="B43" s="12"/>
      <c r="C43" s="12"/>
      <c r="D43" s="9">
        <v>0</v>
      </c>
      <c r="E43" s="9">
        <v>0</v>
      </c>
      <c r="F43" s="9">
        <v>0</v>
      </c>
      <c r="G43" s="9">
        <v>0</v>
      </c>
      <c r="H43" s="9">
        <v>0</v>
      </c>
      <c r="I43" s="9">
        <v>0</v>
      </c>
      <c r="J43" s="9">
        <v>-3.2496469366666929</v>
      </c>
      <c r="K43" s="9">
        <v>-3.3436645866665913</v>
      </c>
      <c r="L43" s="9">
        <v>-2.634463218495398</v>
      </c>
      <c r="M43" s="9">
        <v>-2.6115992828827643</v>
      </c>
      <c r="N43" s="9">
        <v>-2.6115992828827643</v>
      </c>
      <c r="O43" s="9">
        <v>-2.6115990128827775</v>
      </c>
      <c r="P43" s="9">
        <v>-17.062572320476988</v>
      </c>
      <c r="Q43" s="9"/>
      <c r="S43" s="9">
        <v>0</v>
      </c>
      <c r="T43" s="9">
        <v>-40.036747858759014</v>
      </c>
      <c r="U43" s="9">
        <v>0</v>
      </c>
      <c r="V43" s="9">
        <v>-57.099320179236202</v>
      </c>
    </row>
    <row r="44" spans="1:22" x14ac:dyDescent="0.3">
      <c r="A44" s="94" t="s">
        <v>45</v>
      </c>
      <c r="B44" s="95"/>
      <c r="C44" s="35"/>
      <c r="D44" s="100" t="s">
        <v>89</v>
      </c>
      <c r="E44" s="101"/>
      <c r="F44" s="101"/>
      <c r="G44" s="101"/>
      <c r="H44" s="101"/>
      <c r="I44" s="101"/>
      <c r="J44" s="101"/>
      <c r="K44" s="101"/>
      <c r="L44" s="101"/>
      <c r="M44" s="101"/>
      <c r="N44" s="101"/>
      <c r="O44" s="101"/>
      <c r="P44" s="102"/>
      <c r="S44" s="100" t="s">
        <v>77</v>
      </c>
      <c r="T44" s="101"/>
      <c r="U44" s="101"/>
      <c r="V44" s="102"/>
    </row>
    <row r="45" spans="1:22" x14ac:dyDescent="0.3">
      <c r="A45" s="96"/>
      <c r="B45" s="97"/>
      <c r="C45" s="36"/>
      <c r="D45" s="103"/>
      <c r="E45" s="104"/>
      <c r="F45" s="104"/>
      <c r="G45" s="104"/>
      <c r="H45" s="104"/>
      <c r="I45" s="104"/>
      <c r="J45" s="104"/>
      <c r="K45" s="104"/>
      <c r="L45" s="104"/>
      <c r="M45" s="104"/>
      <c r="N45" s="104"/>
      <c r="O45" s="104"/>
      <c r="P45" s="105"/>
      <c r="S45" s="103"/>
      <c r="T45" s="104"/>
      <c r="U45" s="104"/>
      <c r="V45" s="105"/>
    </row>
    <row r="46" spans="1:22" x14ac:dyDescent="0.3">
      <c r="A46" s="96"/>
      <c r="B46" s="97"/>
      <c r="C46" s="36"/>
      <c r="D46" s="103"/>
      <c r="E46" s="104"/>
      <c r="F46" s="104"/>
      <c r="G46" s="104"/>
      <c r="H46" s="104"/>
      <c r="I46" s="104"/>
      <c r="J46" s="104"/>
      <c r="K46" s="104"/>
      <c r="L46" s="104"/>
      <c r="M46" s="104"/>
      <c r="N46" s="104"/>
      <c r="O46" s="104"/>
      <c r="P46" s="105"/>
      <c r="S46" s="103"/>
      <c r="T46" s="104"/>
      <c r="U46" s="104"/>
      <c r="V46" s="105"/>
    </row>
    <row r="47" spans="1:22" x14ac:dyDescent="0.3">
      <c r="A47" s="98"/>
      <c r="B47" s="99"/>
      <c r="C47" s="37"/>
      <c r="D47" s="106"/>
      <c r="E47" s="107"/>
      <c r="F47" s="107"/>
      <c r="G47" s="107"/>
      <c r="H47" s="107"/>
      <c r="I47" s="107"/>
      <c r="J47" s="107"/>
      <c r="K47" s="107"/>
      <c r="L47" s="107"/>
      <c r="M47" s="107"/>
      <c r="N47" s="107"/>
      <c r="O47" s="107"/>
      <c r="P47" s="108"/>
      <c r="S47" s="106"/>
      <c r="T47" s="107"/>
      <c r="U47" s="107"/>
      <c r="V47" s="108"/>
    </row>
    <row r="48" spans="1:22" x14ac:dyDescent="0.3">
      <c r="A48" s="27"/>
      <c r="G48" s="22"/>
      <c r="I48" s="22"/>
      <c r="J48" s="22"/>
      <c r="K48" s="22"/>
      <c r="L48" s="22"/>
      <c r="M48" s="22"/>
      <c r="N48" s="22"/>
      <c r="O48" s="22"/>
    </row>
    <row r="49" spans="1:6" x14ac:dyDescent="0.3">
      <c r="A49" s="25" t="s">
        <v>46</v>
      </c>
      <c r="B49" s="26"/>
      <c r="C49" s="25"/>
      <c r="D49" s="26"/>
      <c r="E49" s="26"/>
    </row>
    <row r="50" spans="1:6" x14ac:dyDescent="0.3">
      <c r="A50" s="11" t="s">
        <v>30</v>
      </c>
      <c r="B50" s="13"/>
      <c r="C50" s="88">
        <v>145392414.13</v>
      </c>
      <c r="D50" s="88"/>
      <c r="E50" s="88"/>
      <c r="F50" s="124"/>
    </row>
    <row r="51" spans="1:6" x14ac:dyDescent="0.3">
      <c r="A51" s="11" t="s">
        <v>31</v>
      </c>
      <c r="B51" s="13"/>
      <c r="C51" s="88">
        <v>31125573.449999999</v>
      </c>
      <c r="D51" s="88"/>
      <c r="E51" s="88"/>
      <c r="F51" s="124"/>
    </row>
    <row r="52" spans="1:6" x14ac:dyDescent="0.3">
      <c r="A52" s="11" t="s">
        <v>32</v>
      </c>
      <c r="B52" s="13"/>
      <c r="C52" s="88">
        <v>48256595.390000001</v>
      </c>
      <c r="D52" s="88"/>
      <c r="E52" s="88"/>
      <c r="F52" s="124"/>
    </row>
  </sheetData>
  <mergeCells count="9">
    <mergeCell ref="C52:E52"/>
    <mergeCell ref="D2:Q2"/>
    <mergeCell ref="S2:V2"/>
    <mergeCell ref="X2:X3"/>
    <mergeCell ref="A44:B47"/>
    <mergeCell ref="D44:P47"/>
    <mergeCell ref="S44:V47"/>
    <mergeCell ref="C50:E50"/>
    <mergeCell ref="C51:E51"/>
  </mergeCells>
  <pageMargins left="0.7" right="0.7" top="0.75" bottom="0.75" header="0.3" footer="0.3"/>
  <pageSetup paperSize="9" orientation="portrait" r:id="rId1"/>
  <customProperties>
    <customPr name="_pios_id" r:id="rId2"/>
    <customPr name="EpmWorksheetKeyString_GUID"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0AB4-2365-4CFA-B548-663B14B75DC0}">
  <dimension ref="A1:N54"/>
  <sheetViews>
    <sheetView showGridLines="0" zoomScale="85" zoomScaleNormal="85" workbookViewId="0">
      <selection activeCell="K26" sqref="K26"/>
    </sheetView>
  </sheetViews>
  <sheetFormatPr defaultRowHeight="14.4" x14ac:dyDescent="0.3"/>
  <cols>
    <col min="1" max="1" width="1.88671875" customWidth="1"/>
    <col min="2" max="2" width="19.109375" bestFit="1" customWidth="1"/>
    <col min="3" max="4" width="13" customWidth="1"/>
    <col min="5" max="5" width="16.33203125" customWidth="1"/>
    <col min="6" max="6" width="12.5546875" customWidth="1"/>
    <col min="7" max="8" width="14.6640625" customWidth="1"/>
    <col min="9" max="9" width="13.44140625" customWidth="1"/>
    <col min="10" max="10" width="3.21875" style="1" customWidth="1"/>
    <col min="11" max="11" width="23.44140625" customWidth="1"/>
    <col min="12" max="12" width="11.88671875" customWidth="1"/>
    <col min="13" max="13" width="2.109375" customWidth="1"/>
    <col min="14" max="14" width="91.109375" customWidth="1"/>
  </cols>
  <sheetData>
    <row r="1" spans="2:14" ht="15" thickBot="1" x14ac:dyDescent="0.35">
      <c r="B1" s="39" t="s">
        <v>38</v>
      </c>
    </row>
    <row r="2" spans="2:14" ht="15" thickBot="1" x14ac:dyDescent="0.35">
      <c r="B2" s="39"/>
      <c r="C2" s="109" t="s">
        <v>47</v>
      </c>
      <c r="D2" s="110"/>
      <c r="E2" s="110"/>
      <c r="F2" s="111"/>
      <c r="G2" s="109" t="s">
        <v>73</v>
      </c>
      <c r="H2" s="110"/>
      <c r="I2" s="110"/>
      <c r="J2" s="111"/>
      <c r="K2" s="109" t="s">
        <v>74</v>
      </c>
      <c r="L2" s="111"/>
    </row>
    <row r="3" spans="2:14" ht="29.4" thickBot="1" x14ac:dyDescent="0.35">
      <c r="B3" s="39" t="s">
        <v>48</v>
      </c>
      <c r="C3" s="39" t="s">
        <v>49</v>
      </c>
      <c r="D3" s="39" t="s">
        <v>50</v>
      </c>
      <c r="E3" s="48" t="s">
        <v>51</v>
      </c>
      <c r="F3" s="48" t="s">
        <v>64</v>
      </c>
      <c r="G3" s="48" t="s">
        <v>66</v>
      </c>
      <c r="H3" s="48" t="s">
        <v>68</v>
      </c>
      <c r="I3" s="48" t="s">
        <v>67</v>
      </c>
      <c r="J3" s="54"/>
      <c r="K3" s="48" t="s">
        <v>75</v>
      </c>
      <c r="L3" s="48" t="s">
        <v>63</v>
      </c>
      <c r="M3" s="48"/>
      <c r="N3" s="56" t="s">
        <v>65</v>
      </c>
    </row>
    <row r="4" spans="2:14" ht="15.6" customHeight="1" x14ac:dyDescent="0.3">
      <c r="B4" t="s">
        <v>52</v>
      </c>
      <c r="C4" s="52">
        <v>128.68763510999997</v>
      </c>
      <c r="D4" s="52">
        <v>75.490450320000008</v>
      </c>
      <c r="E4" s="52">
        <v>53.899429129999994</v>
      </c>
      <c r="F4" s="51">
        <v>258.07751456</v>
      </c>
      <c r="G4" s="52">
        <v>226.05104793178575</v>
      </c>
      <c r="H4" s="52">
        <v>38.575998320000004</v>
      </c>
      <c r="I4" s="52">
        <v>-6.5495316917857522</v>
      </c>
      <c r="J4" s="44"/>
      <c r="K4" s="22">
        <v>226.13865114123041</v>
      </c>
      <c r="L4" s="51">
        <v>-8.7603209444665708E-2</v>
      </c>
      <c r="M4" s="48"/>
      <c r="N4" s="112" t="s">
        <v>70</v>
      </c>
    </row>
    <row r="5" spans="2:14" ht="15.6" customHeight="1" x14ac:dyDescent="0.3">
      <c r="B5" t="s">
        <v>7</v>
      </c>
      <c r="C5" s="52">
        <v>257.81691106000005</v>
      </c>
      <c r="D5" s="52">
        <v>151.00655828000004</v>
      </c>
      <c r="E5" s="52">
        <v>107.92994846999999</v>
      </c>
      <c r="F5" s="51">
        <v>516.75341781000009</v>
      </c>
      <c r="G5" s="52">
        <v>452.10209586357149</v>
      </c>
      <c r="H5" s="52">
        <v>77.150754240000012</v>
      </c>
      <c r="I5" s="52">
        <v>-12.499432293571417</v>
      </c>
      <c r="J5" s="44"/>
      <c r="K5" s="22">
        <v>452.27730228246082</v>
      </c>
      <c r="L5" s="51">
        <v>-0.17520641888933142</v>
      </c>
      <c r="M5" s="48"/>
      <c r="N5" s="113"/>
    </row>
    <row r="6" spans="2:14" ht="15.6" customHeight="1" thickBot="1" x14ac:dyDescent="0.35">
      <c r="B6" t="s">
        <v>53</v>
      </c>
      <c r="C6" s="52">
        <v>388.60505099000011</v>
      </c>
      <c r="D6" s="52">
        <v>226.51354077000005</v>
      </c>
      <c r="E6" s="52">
        <v>166.01123978999999</v>
      </c>
      <c r="F6" s="51">
        <v>781.12983155000018</v>
      </c>
      <c r="G6" s="52">
        <v>678.15314379535721</v>
      </c>
      <c r="H6" s="52">
        <v>115.72551016000003</v>
      </c>
      <c r="I6" s="52">
        <v>-12.74882240535706</v>
      </c>
      <c r="J6" s="44"/>
      <c r="K6" s="22">
        <v>678.41595342369124</v>
      </c>
      <c r="L6" s="51">
        <v>-0.26280962833402555</v>
      </c>
      <c r="M6" s="48"/>
      <c r="N6" s="114"/>
    </row>
    <row r="7" spans="2:14" ht="15.6" customHeight="1" x14ac:dyDescent="0.3">
      <c r="B7" t="s">
        <v>54</v>
      </c>
      <c r="C7" s="52">
        <v>523.29609074000007</v>
      </c>
      <c r="D7" s="52">
        <v>302.60755981</v>
      </c>
      <c r="E7" s="52">
        <v>225.67841899000001</v>
      </c>
      <c r="F7" s="51">
        <v>1051.58206954</v>
      </c>
      <c r="G7" s="52">
        <v>878.73257256535726</v>
      </c>
      <c r="H7" s="52">
        <v>154.30108977045086</v>
      </c>
      <c r="I7" s="52">
        <v>18.548407204191903</v>
      </c>
      <c r="J7" s="44"/>
      <c r="K7" s="22">
        <v>904.55460456492165</v>
      </c>
      <c r="L7" s="51">
        <v>-25.822031999564388</v>
      </c>
      <c r="M7" s="48"/>
      <c r="N7" s="115" t="s">
        <v>90</v>
      </c>
    </row>
    <row r="8" spans="2:14" ht="15.6" customHeight="1" x14ac:dyDescent="0.3">
      <c r="B8" t="s">
        <v>55</v>
      </c>
      <c r="C8" s="52">
        <v>659.61029192000001</v>
      </c>
      <c r="D8" s="52">
        <v>379.18953937999999</v>
      </c>
      <c r="E8" s="52">
        <v>286.39075703000003</v>
      </c>
      <c r="F8" s="51">
        <v>1325.1905883300001</v>
      </c>
      <c r="G8" s="52">
        <v>1109.0613669653571</v>
      </c>
      <c r="H8" s="52">
        <v>192.87666938090172</v>
      </c>
      <c r="I8" s="52">
        <v>23.252551983741228</v>
      </c>
      <c r="K8" s="22">
        <v>1130.6932557061521</v>
      </c>
      <c r="L8" s="51">
        <v>-21.631888740794921</v>
      </c>
      <c r="M8" s="48"/>
      <c r="N8" s="116"/>
    </row>
    <row r="9" spans="2:14" ht="15.6" customHeight="1" x14ac:dyDescent="0.3">
      <c r="B9" t="s">
        <v>56</v>
      </c>
      <c r="C9" s="52">
        <v>792.90661604000002</v>
      </c>
      <c r="D9" s="52">
        <v>455.97576771000001</v>
      </c>
      <c r="E9" s="52">
        <v>347.32284582000005</v>
      </c>
      <c r="F9" s="51">
        <v>1596.20522957</v>
      </c>
      <c r="G9" s="52">
        <v>1332.1626186653571</v>
      </c>
      <c r="H9" s="52">
        <v>236.06996788962508</v>
      </c>
      <c r="I9" s="52">
        <v>27.972643015017894</v>
      </c>
      <c r="K9" s="22">
        <v>1356.8319068473825</v>
      </c>
      <c r="L9" s="51">
        <v>-24.669288182025412</v>
      </c>
      <c r="M9" s="48"/>
      <c r="N9" s="116"/>
    </row>
    <row r="10" spans="2:14" ht="15.6" customHeight="1" x14ac:dyDescent="0.3">
      <c r="B10" t="s">
        <v>57</v>
      </c>
      <c r="C10" s="52">
        <v>921.72119472000008</v>
      </c>
      <c r="D10" s="52">
        <v>533.93224710000004</v>
      </c>
      <c r="E10" s="52">
        <v>410.18127830000003</v>
      </c>
      <c r="F10" s="51">
        <v>1865.8347201200002</v>
      </c>
      <c r="G10" s="52">
        <v>1556.9372016400055</v>
      </c>
      <c r="H10" s="52">
        <v>276.2853824642122</v>
      </c>
      <c r="I10" s="52">
        <v>32.612136015782482</v>
      </c>
      <c r="K10" s="22">
        <v>1582.9705579886129</v>
      </c>
      <c r="L10" s="51">
        <v>-26.033356348607413</v>
      </c>
      <c r="M10" s="48"/>
      <c r="N10" s="116"/>
    </row>
    <row r="11" spans="2:14" ht="15.6" customHeight="1" x14ac:dyDescent="0.3">
      <c r="B11" t="s">
        <v>58</v>
      </c>
      <c r="C11" s="22">
        <v>1050.5357735</v>
      </c>
      <c r="D11" s="22">
        <v>611.88872667999999</v>
      </c>
      <c r="E11" s="22">
        <v>473.03971078000006</v>
      </c>
      <c r="F11" s="51">
        <v>2135.4642109599999</v>
      </c>
      <c r="G11" s="53">
        <v>1774.6570744710989</v>
      </c>
      <c r="H11" s="53">
        <v>323.54587361752834</v>
      </c>
      <c r="I11" s="53">
        <v>37.261262871372708</v>
      </c>
      <c r="K11" s="22">
        <v>1809.1092091298433</v>
      </c>
      <c r="L11" s="51">
        <v>-34.452134658744399</v>
      </c>
      <c r="M11" s="48"/>
      <c r="N11" s="116"/>
    </row>
    <row r="12" spans="2:14" ht="15.6" customHeight="1" x14ac:dyDescent="0.3">
      <c r="B12" t="s">
        <v>59</v>
      </c>
      <c r="C12" s="22">
        <v>1179.3503523500001</v>
      </c>
      <c r="D12" s="22">
        <v>689.84520600999997</v>
      </c>
      <c r="E12" s="22">
        <v>536.6073446281714</v>
      </c>
      <c r="F12" s="51">
        <v>2405.8029029881718</v>
      </c>
      <c r="G12" s="53">
        <v>1993.2664641939684</v>
      </c>
      <c r="H12" s="53">
        <v>370.62604906723988</v>
      </c>
      <c r="I12" s="53">
        <v>41.910389726963501</v>
      </c>
      <c r="K12" s="22">
        <v>2035.2478602710737</v>
      </c>
      <c r="L12" s="51">
        <v>-41.981396077105273</v>
      </c>
      <c r="M12" s="48"/>
      <c r="N12" s="116"/>
    </row>
    <row r="13" spans="2:14" ht="15.6" customHeight="1" x14ac:dyDescent="0.3">
      <c r="B13" t="s">
        <v>60</v>
      </c>
      <c r="C13" s="22">
        <v>1308.1649311400001</v>
      </c>
      <c r="D13" s="22">
        <v>767.80168566999998</v>
      </c>
      <c r="E13" s="22">
        <v>605.17357794869042</v>
      </c>
      <c r="F13" s="51">
        <v>2681.1401947586905</v>
      </c>
      <c r="G13" s="53">
        <v>2218.8744536591853</v>
      </c>
      <c r="H13" s="53">
        <v>415.70622451695135</v>
      </c>
      <c r="I13" s="53">
        <v>46.559516582553897</v>
      </c>
      <c r="K13" s="22">
        <v>2261.3865114123041</v>
      </c>
      <c r="L13" s="51">
        <v>-42.512057753118825</v>
      </c>
      <c r="M13" s="48"/>
      <c r="N13" s="116"/>
    </row>
    <row r="14" spans="2:14" ht="15.6" customHeight="1" x14ac:dyDescent="0.3">
      <c r="B14" t="s">
        <v>61</v>
      </c>
      <c r="C14" s="65">
        <v>1436.9795102500002</v>
      </c>
      <c r="D14" s="65">
        <v>845.75816498999995</v>
      </c>
      <c r="E14" s="65">
        <v>677.35851886158628</v>
      </c>
      <c r="F14" s="66">
        <v>2960.0961941015862</v>
      </c>
      <c r="G14" s="53">
        <v>2448.1011506967789</v>
      </c>
      <c r="H14" s="67">
        <v>460.78639996666288</v>
      </c>
      <c r="I14" s="67">
        <v>51.208643438144463</v>
      </c>
      <c r="J14" s="68"/>
      <c r="K14" s="22">
        <v>2487.5251625535348</v>
      </c>
      <c r="L14" s="66">
        <v>-39.424011856755897</v>
      </c>
      <c r="M14" s="48"/>
      <c r="N14" s="116"/>
    </row>
    <row r="15" spans="2:14" ht="15.6" customHeight="1" x14ac:dyDescent="0.3">
      <c r="B15" s="42" t="s">
        <v>62</v>
      </c>
      <c r="C15" s="65">
        <v>1565.7940889900001</v>
      </c>
      <c r="D15" s="65">
        <v>923.71464469999989</v>
      </c>
      <c r="E15" s="65">
        <v>749.5434597344821</v>
      </c>
      <c r="F15" s="66">
        <v>3239.0521934244821</v>
      </c>
      <c r="G15" s="53">
        <v>2677.3278477143726</v>
      </c>
      <c r="H15" s="67">
        <v>505.86657541637442</v>
      </c>
      <c r="I15" s="67">
        <v>55.85777029373503</v>
      </c>
      <c r="J15" s="68"/>
      <c r="K15" s="22">
        <v>2713.6638136947649</v>
      </c>
      <c r="L15" s="66">
        <v>-36.335965980392302</v>
      </c>
      <c r="M15" s="48"/>
      <c r="N15" s="116"/>
    </row>
    <row r="16" spans="2:14" ht="7.2" customHeight="1" thickBot="1" x14ac:dyDescent="0.35">
      <c r="B16" s="42"/>
      <c r="C16" s="50"/>
      <c r="D16" s="50"/>
      <c r="E16" s="50"/>
      <c r="F16" s="49"/>
      <c r="G16" s="6"/>
      <c r="H16" s="6"/>
      <c r="I16" s="6"/>
      <c r="J16" s="6"/>
      <c r="K16" s="49"/>
      <c r="L16" s="22"/>
      <c r="M16" s="48"/>
      <c r="N16" s="116"/>
    </row>
    <row r="17" spans="1:14" ht="15.6" customHeight="1" x14ac:dyDescent="0.3">
      <c r="B17" s="42" t="s">
        <v>76</v>
      </c>
      <c r="C17" s="62">
        <v>1565.7940889900001</v>
      </c>
      <c r="D17" s="62">
        <v>923.71464469999989</v>
      </c>
      <c r="E17" s="62">
        <v>749.5434597344821</v>
      </c>
      <c r="F17" s="61">
        <v>3239.0521934244821</v>
      </c>
      <c r="G17" s="62">
        <v>2677.3278477143726</v>
      </c>
      <c r="H17" s="62">
        <v>505.86657541637442</v>
      </c>
      <c r="I17" s="62">
        <v>55.85777029373503</v>
      </c>
      <c r="J17" s="6"/>
      <c r="K17" s="60">
        <v>2713.6638136947649</v>
      </c>
      <c r="L17" s="61">
        <v>-36.335965980392302</v>
      </c>
      <c r="M17" s="48"/>
      <c r="N17" s="116"/>
    </row>
    <row r="18" spans="1:14" ht="15.6" customHeight="1" thickBot="1" x14ac:dyDescent="0.35">
      <c r="B18" s="42" t="s">
        <v>71</v>
      </c>
      <c r="C18" s="55">
        <v>1663.941985831241</v>
      </c>
      <c r="D18" s="55">
        <v>925.80000000000007</v>
      </c>
      <c r="E18" s="55">
        <v>749.54345973448221</v>
      </c>
      <c r="F18" s="57">
        <v>3339.2854455657234</v>
      </c>
      <c r="G18" s="55">
        <v>2777.5610998556135</v>
      </c>
      <c r="H18" s="55">
        <v>505.86657541637442</v>
      </c>
      <c r="I18" s="55">
        <v>55.857770293735484</v>
      </c>
      <c r="J18" s="6"/>
      <c r="K18" s="47">
        <v>2713.6638136947649</v>
      </c>
      <c r="L18" s="57">
        <v>63.89728616084858</v>
      </c>
      <c r="M18" s="48"/>
      <c r="N18" s="116"/>
    </row>
    <row r="19" spans="1:14" ht="15.6" customHeight="1" thickBot="1" x14ac:dyDescent="0.35">
      <c r="B19" s="42" t="s">
        <v>72</v>
      </c>
      <c r="C19" s="47">
        <v>98.147896841240936</v>
      </c>
      <c r="D19" s="47">
        <v>2.0853553000001739</v>
      </c>
      <c r="E19" s="47">
        <v>0</v>
      </c>
      <c r="G19" s="55">
        <v>100.23325214124088</v>
      </c>
      <c r="J19" s="14"/>
      <c r="L19" s="71">
        <v>100.23325214124088</v>
      </c>
      <c r="M19" s="48"/>
      <c r="N19" s="116"/>
    </row>
    <row r="20" spans="1:14" x14ac:dyDescent="0.3">
      <c r="M20" s="48"/>
      <c r="N20" s="116"/>
    </row>
    <row r="21" spans="1:14" ht="15" thickBot="1" x14ac:dyDescent="0.35">
      <c r="C21" s="82"/>
      <c r="D21" s="82"/>
      <c r="M21" s="48"/>
      <c r="N21" s="117"/>
    </row>
    <row r="22" spans="1:14" x14ac:dyDescent="0.3">
      <c r="N22" s="72"/>
    </row>
    <row r="23" spans="1:14" x14ac:dyDescent="0.3">
      <c r="B23" s="42"/>
      <c r="C23" s="49"/>
      <c r="H23" s="14"/>
      <c r="I23" s="14"/>
      <c r="J23" s="6"/>
      <c r="M23" s="48"/>
      <c r="N23" s="63"/>
    </row>
    <row r="24" spans="1:14" ht="15" thickBot="1" x14ac:dyDescent="0.35">
      <c r="B24" s="39" t="s">
        <v>69</v>
      </c>
      <c r="H24" s="22"/>
      <c r="I24" s="22"/>
      <c r="J24" s="44"/>
      <c r="M24" s="48"/>
      <c r="N24" s="63"/>
    </row>
    <row r="25" spans="1:14" ht="15" thickBot="1" x14ac:dyDescent="0.35">
      <c r="B25" s="39"/>
      <c r="C25" s="109" t="s">
        <v>47</v>
      </c>
      <c r="D25" s="110"/>
      <c r="E25" s="110"/>
      <c r="F25" s="111"/>
      <c r="G25" s="109" t="s">
        <v>73</v>
      </c>
      <c r="H25" s="110"/>
      <c r="I25" s="110"/>
      <c r="J25" s="111"/>
      <c r="K25" s="109" t="s">
        <v>74</v>
      </c>
      <c r="L25" s="111"/>
      <c r="M25" s="48"/>
      <c r="N25" s="63"/>
    </row>
    <row r="26" spans="1:14" ht="28.8" x14ac:dyDescent="0.3">
      <c r="B26" s="42" t="s">
        <v>48</v>
      </c>
      <c r="C26" s="39" t="s">
        <v>49</v>
      </c>
      <c r="D26" s="39" t="s">
        <v>50</v>
      </c>
      <c r="E26" s="48" t="s">
        <v>51</v>
      </c>
      <c r="F26" s="48" t="s">
        <v>64</v>
      </c>
      <c r="G26" s="48" t="s">
        <v>66</v>
      </c>
      <c r="H26" s="48" t="s">
        <v>68</v>
      </c>
      <c r="I26" s="48" t="s">
        <v>67</v>
      </c>
      <c r="J26" s="54"/>
      <c r="K26" s="48" t="s">
        <v>75</v>
      </c>
      <c r="L26" s="48" t="s">
        <v>63</v>
      </c>
      <c r="M26" s="48"/>
      <c r="N26" s="63"/>
    </row>
    <row r="27" spans="1:14" ht="14.4" customHeight="1" x14ac:dyDescent="0.3">
      <c r="A27" s="64">
        <v>0</v>
      </c>
      <c r="B27" t="s">
        <v>52</v>
      </c>
      <c r="C27" s="52">
        <v>128.68763510999997</v>
      </c>
      <c r="D27" s="52">
        <v>75.490450320000008</v>
      </c>
      <c r="E27" s="52">
        <v>53.899429129999994</v>
      </c>
      <c r="F27" s="51">
        <v>258.07751456</v>
      </c>
      <c r="G27" s="52">
        <v>226.05104793178575</v>
      </c>
      <c r="H27" s="52">
        <v>38.575998320000004</v>
      </c>
      <c r="I27" s="52">
        <v>-6.5495316917857522</v>
      </c>
      <c r="J27" s="44"/>
      <c r="K27" s="22">
        <v>226.13865114123041</v>
      </c>
      <c r="L27" s="51">
        <v>-8.7603209444665708E-2</v>
      </c>
      <c r="M27" s="48"/>
      <c r="N27" s="63"/>
    </row>
    <row r="28" spans="1:14" x14ac:dyDescent="0.3">
      <c r="A28" s="64">
        <v>1</v>
      </c>
      <c r="B28" t="s">
        <v>7</v>
      </c>
      <c r="C28" s="52">
        <v>129.12927595000005</v>
      </c>
      <c r="D28" s="52">
        <v>75.516107960000028</v>
      </c>
      <c r="E28" s="52">
        <v>54.030519339999991</v>
      </c>
      <c r="F28" s="51">
        <v>258.67590325000009</v>
      </c>
      <c r="G28" s="52">
        <v>226.05104793178575</v>
      </c>
      <c r="H28" s="52">
        <v>38.574755920000008</v>
      </c>
      <c r="I28" s="52">
        <v>-5.9499006017856644</v>
      </c>
      <c r="J28" s="44"/>
      <c r="K28" s="22">
        <v>226.13865114123041</v>
      </c>
      <c r="L28" s="51">
        <v>-8.7603209444665708E-2</v>
      </c>
      <c r="M28" s="48"/>
      <c r="N28" s="63"/>
    </row>
    <row r="29" spans="1:14" x14ac:dyDescent="0.3">
      <c r="A29" s="64">
        <v>2</v>
      </c>
      <c r="B29" t="s">
        <v>53</v>
      </c>
      <c r="C29" s="52">
        <v>130.78813993000003</v>
      </c>
      <c r="D29" s="52">
        <v>75.506982490000013</v>
      </c>
      <c r="E29" s="52">
        <v>58.081291320000005</v>
      </c>
      <c r="F29" s="51">
        <v>264.37641374000003</v>
      </c>
      <c r="G29" s="52">
        <v>226.05104793178575</v>
      </c>
      <c r="H29" s="52">
        <v>38.574755920000015</v>
      </c>
      <c r="I29" s="52">
        <v>-0.24939011178572912</v>
      </c>
      <c r="J29" s="44"/>
      <c r="K29" s="22">
        <v>226.13865114123041</v>
      </c>
      <c r="L29" s="51">
        <v>-8.7603209444665708E-2</v>
      </c>
      <c r="M29" s="48"/>
      <c r="N29" s="63"/>
    </row>
    <row r="30" spans="1:14" ht="14.4" customHeight="1" x14ac:dyDescent="0.3">
      <c r="A30" s="64">
        <v>3</v>
      </c>
      <c r="B30" t="s">
        <v>54</v>
      </c>
      <c r="C30" s="52">
        <v>134.69103974999999</v>
      </c>
      <c r="D30" s="52">
        <v>76.094019039999978</v>
      </c>
      <c r="E30" s="52">
        <v>59.667179200000014</v>
      </c>
      <c r="F30" s="51">
        <v>270.45223798999996</v>
      </c>
      <c r="G30" s="52">
        <v>200.57942876999999</v>
      </c>
      <c r="H30" s="52">
        <v>38.575579610450831</v>
      </c>
      <c r="I30" s="52">
        <v>31.297229609549134</v>
      </c>
      <c r="J30" s="44"/>
      <c r="K30" s="22">
        <v>226.13865114123041</v>
      </c>
      <c r="L30" s="51">
        <v>-25.559222371230419</v>
      </c>
      <c r="M30" s="48"/>
      <c r="N30" s="63"/>
    </row>
    <row r="31" spans="1:14" x14ac:dyDescent="0.3">
      <c r="A31" s="64">
        <v>4</v>
      </c>
      <c r="B31" t="s">
        <v>55</v>
      </c>
      <c r="C31" s="52">
        <v>136.31420117999997</v>
      </c>
      <c r="D31" s="52">
        <v>76.581979570000001</v>
      </c>
      <c r="E31" s="52">
        <v>60.712338040000006</v>
      </c>
      <c r="F31" s="51">
        <v>273.60851879000001</v>
      </c>
      <c r="G31" s="52">
        <v>230.32879439999999</v>
      </c>
      <c r="H31" s="52">
        <v>38.575579610450859</v>
      </c>
      <c r="I31" s="52">
        <v>4.7041447795491536</v>
      </c>
      <c r="K31" s="22">
        <v>226.13865114123041</v>
      </c>
      <c r="L31" s="51">
        <v>4.1901432587695808</v>
      </c>
      <c r="M31" s="48"/>
      <c r="N31" s="63"/>
    </row>
    <row r="32" spans="1:14" x14ac:dyDescent="0.3">
      <c r="A32" s="64">
        <v>5</v>
      </c>
      <c r="B32" t="s">
        <v>56</v>
      </c>
      <c r="C32" s="52">
        <v>133.29632412000004</v>
      </c>
      <c r="D32" s="52">
        <v>76.786228330000014</v>
      </c>
      <c r="E32" s="52">
        <v>60.932088790000016</v>
      </c>
      <c r="F32" s="51">
        <v>271.01464124000006</v>
      </c>
      <c r="G32" s="52">
        <v>223.10125170000001</v>
      </c>
      <c r="H32" s="52">
        <v>43.193298508723359</v>
      </c>
      <c r="I32" s="52">
        <v>4.720091031276695</v>
      </c>
      <c r="K32" s="22">
        <v>226.13865114123041</v>
      </c>
      <c r="L32" s="51">
        <v>-3.0373994412304057</v>
      </c>
      <c r="M32" s="48"/>
      <c r="N32" s="63"/>
    </row>
    <row r="33" spans="1:14" x14ac:dyDescent="0.3">
      <c r="A33" s="64">
        <v>6</v>
      </c>
      <c r="B33" t="s">
        <v>57</v>
      </c>
      <c r="C33" s="52">
        <v>128.81457868000001</v>
      </c>
      <c r="D33" s="52">
        <v>77.956479389999984</v>
      </c>
      <c r="E33" s="52">
        <v>62.858432479999983</v>
      </c>
      <c r="F33" s="51">
        <v>269.62949054999996</v>
      </c>
      <c r="G33" s="52">
        <v>224.77458297464833</v>
      </c>
      <c r="H33" s="52">
        <v>40.215414574587129</v>
      </c>
      <c r="I33" s="52">
        <v>4.639493000764503</v>
      </c>
      <c r="K33" s="22">
        <v>226.13865114123041</v>
      </c>
      <c r="L33" s="51">
        <v>-1.3640681665820864</v>
      </c>
      <c r="M33" s="48"/>
      <c r="N33" s="63"/>
    </row>
    <row r="34" spans="1:14" x14ac:dyDescent="0.3">
      <c r="A34" s="64">
        <v>7</v>
      </c>
      <c r="B34" t="s">
        <v>58</v>
      </c>
      <c r="C34" s="22">
        <v>128.81457878000001</v>
      </c>
      <c r="D34" s="22">
        <v>77.956479579999964</v>
      </c>
      <c r="E34" s="22">
        <v>62.858432480000019</v>
      </c>
      <c r="F34" s="51">
        <v>269.62949084000002</v>
      </c>
      <c r="G34" s="53">
        <v>217.71987283109331</v>
      </c>
      <c r="H34" s="53">
        <v>47.260491153316138</v>
      </c>
      <c r="I34" s="53">
        <v>4.6491268555905663</v>
      </c>
      <c r="K34" s="22">
        <v>226.13865114123041</v>
      </c>
      <c r="L34" s="51">
        <v>-8.4187783101370997</v>
      </c>
      <c r="M34" s="48"/>
      <c r="N34" s="63"/>
    </row>
    <row r="35" spans="1:14" x14ac:dyDescent="0.3">
      <c r="A35" s="64">
        <v>8</v>
      </c>
      <c r="B35" t="s">
        <v>59</v>
      </c>
      <c r="C35" s="22">
        <v>128.81457885000003</v>
      </c>
      <c r="D35" s="22">
        <v>77.956479330000008</v>
      </c>
      <c r="E35" s="22">
        <v>63.567633848171312</v>
      </c>
      <c r="F35" s="51">
        <v>270.33869202817135</v>
      </c>
      <c r="G35" s="53">
        <v>218.60938972286951</v>
      </c>
      <c r="H35" s="53">
        <v>47.080175449711533</v>
      </c>
      <c r="I35" s="53">
        <v>4.6491268555903105</v>
      </c>
      <c r="K35" s="22">
        <v>226.13865114123041</v>
      </c>
      <c r="L35" s="51">
        <v>-7.5292614183609032</v>
      </c>
      <c r="M35" s="48"/>
      <c r="N35" s="63"/>
    </row>
    <row r="36" spans="1:14" x14ac:dyDescent="0.3">
      <c r="A36" s="64">
        <v>9</v>
      </c>
      <c r="B36" t="s">
        <v>60</v>
      </c>
      <c r="C36" s="22">
        <v>128.81457879000001</v>
      </c>
      <c r="D36" s="22">
        <v>77.956479659999985</v>
      </c>
      <c r="E36" s="22">
        <v>68.566233320519061</v>
      </c>
      <c r="F36" s="51">
        <v>275.33729177051907</v>
      </c>
      <c r="G36" s="53">
        <v>225.60798946521686</v>
      </c>
      <c r="H36" s="53">
        <v>45.080175449711476</v>
      </c>
      <c r="I36" s="53">
        <v>4.6491268555907368</v>
      </c>
      <c r="K36" s="22">
        <v>226.13865114123041</v>
      </c>
      <c r="L36" s="51">
        <v>-0.53066167601355119</v>
      </c>
      <c r="M36" s="48"/>
      <c r="N36" s="63"/>
    </row>
    <row r="37" spans="1:14" x14ac:dyDescent="0.3">
      <c r="A37" s="64">
        <v>10</v>
      </c>
      <c r="B37" t="s">
        <v>61</v>
      </c>
      <c r="C37" s="58">
        <v>128.81457911000001</v>
      </c>
      <c r="D37" s="58">
        <v>77.95647932</v>
      </c>
      <c r="E37" s="58">
        <v>72.184940912895826</v>
      </c>
      <c r="F37" s="59">
        <v>278.95599934289584</v>
      </c>
      <c r="G37" s="44">
        <v>229.22669703759379</v>
      </c>
      <c r="H37" s="44">
        <v>45.080175449711533</v>
      </c>
      <c r="I37" s="44">
        <v>4.6491268555905094</v>
      </c>
      <c r="K37" s="22">
        <v>226.13865114123041</v>
      </c>
      <c r="L37" s="51">
        <v>3.0880458963633828</v>
      </c>
      <c r="M37" s="48"/>
      <c r="N37" s="63"/>
    </row>
    <row r="38" spans="1:14" x14ac:dyDescent="0.3">
      <c r="A38" s="64">
        <v>11</v>
      </c>
      <c r="B38" s="69" t="s">
        <v>62</v>
      </c>
      <c r="C38" s="65">
        <v>128.81457874</v>
      </c>
      <c r="D38" s="65">
        <v>77.956479709999954</v>
      </c>
      <c r="E38" s="65">
        <v>72.184940872895837</v>
      </c>
      <c r="F38" s="66">
        <v>278.95599932289576</v>
      </c>
      <c r="G38" s="67">
        <v>229.22669701759361</v>
      </c>
      <c r="H38" s="67">
        <v>45.080175449711533</v>
      </c>
      <c r="I38" s="67">
        <v>4.6491268555906231</v>
      </c>
      <c r="J38" s="68"/>
      <c r="K38" s="22">
        <v>226.13865114123041</v>
      </c>
      <c r="L38" s="70">
        <v>3.0880458763631964</v>
      </c>
      <c r="M38" s="48"/>
      <c r="N38" s="63"/>
    </row>
    <row r="39" spans="1:14" ht="8.4" customHeight="1" thickBot="1" x14ac:dyDescent="0.35">
      <c r="B39" s="42"/>
      <c r="C39" s="50"/>
      <c r="D39" s="50"/>
      <c r="E39" s="50"/>
      <c r="F39" s="49"/>
      <c r="G39" s="6"/>
      <c r="H39" s="6"/>
      <c r="I39" s="6"/>
      <c r="J39" s="6"/>
      <c r="K39" s="49"/>
      <c r="L39" s="22"/>
      <c r="M39" s="48"/>
      <c r="N39" s="63"/>
    </row>
    <row r="40" spans="1:14" x14ac:dyDescent="0.3">
      <c r="B40" s="42" t="s">
        <v>76</v>
      </c>
      <c r="C40" s="60">
        <v>1565.7940889900001</v>
      </c>
      <c r="D40" s="60">
        <v>923.71464469999989</v>
      </c>
      <c r="E40" s="60">
        <v>749.5434597344821</v>
      </c>
      <c r="F40" s="61">
        <v>3239.0521934244821</v>
      </c>
      <c r="G40" s="62">
        <v>2677.3278477143726</v>
      </c>
      <c r="H40" s="62">
        <v>505.86657541637442</v>
      </c>
      <c r="I40" s="62">
        <v>55.857770293735086</v>
      </c>
      <c r="J40" s="6"/>
      <c r="K40" s="60">
        <v>2713.6638136947649</v>
      </c>
      <c r="L40" s="61">
        <v>-36.335965980392302</v>
      </c>
      <c r="N40" s="63"/>
    </row>
    <row r="41" spans="1:14" ht="15" thickBot="1" x14ac:dyDescent="0.35">
      <c r="B41" s="42" t="s">
        <v>71</v>
      </c>
      <c r="C41" s="47">
        <v>1663.941985831241</v>
      </c>
      <c r="D41" s="47">
        <v>925.80000000000007</v>
      </c>
      <c r="E41" s="47">
        <v>749.54345973448221</v>
      </c>
      <c r="F41" s="57">
        <v>3339.2854455657234</v>
      </c>
      <c r="G41" s="55">
        <v>2777.5610998556135</v>
      </c>
      <c r="H41" s="55">
        <v>505.86657541637442</v>
      </c>
      <c r="I41" s="55">
        <v>55.857770293735484</v>
      </c>
      <c r="J41" s="6"/>
      <c r="K41" s="47">
        <v>2713.6638136947649</v>
      </c>
      <c r="L41" s="57">
        <v>63.89728616084858</v>
      </c>
      <c r="N41" s="63"/>
    </row>
    <row r="42" spans="1:14" ht="15" thickBot="1" x14ac:dyDescent="0.35">
      <c r="B42" s="42" t="s">
        <v>72</v>
      </c>
      <c r="C42" s="47">
        <v>98.147896841240936</v>
      </c>
      <c r="D42" s="47">
        <v>2.0853553000001739</v>
      </c>
      <c r="E42" s="47">
        <v>0</v>
      </c>
      <c r="G42" s="55">
        <v>100.23325214124088</v>
      </c>
      <c r="J42" s="14"/>
      <c r="L42" s="71">
        <v>100.23325214124088</v>
      </c>
      <c r="N42" s="63"/>
    </row>
    <row r="43" spans="1:14" x14ac:dyDescent="0.3">
      <c r="N43" s="63"/>
    </row>
    <row r="44" spans="1:14" x14ac:dyDescent="0.3">
      <c r="N44" s="63"/>
    </row>
    <row r="45" spans="1:14" x14ac:dyDescent="0.3">
      <c r="N45" s="63"/>
    </row>
    <row r="46" spans="1:14" x14ac:dyDescent="0.3">
      <c r="N46" s="63"/>
    </row>
    <row r="54" spans="11:11" x14ac:dyDescent="0.3">
      <c r="K54" s="22"/>
    </row>
  </sheetData>
  <mergeCells count="8">
    <mergeCell ref="N4:N6"/>
    <mergeCell ref="N7:N21"/>
    <mergeCell ref="C25:F25"/>
    <mergeCell ref="C2:F2"/>
    <mergeCell ref="G2:J2"/>
    <mergeCell ref="G25:J25"/>
    <mergeCell ref="K2:L2"/>
    <mergeCell ref="K25:L25"/>
  </mergeCells>
  <phoneticPr fontId="5" type="noConversion"/>
  <pageMargins left="0.7" right="0.7" top="0.75" bottom="0.75" header="0.3" footer="0.3"/>
  <pageSetup paperSize="9" orientation="portrait" horizontalDpi="4294967293"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8FC2C-561F-4D17-9465-1E23F27B1B0E}">
  <dimension ref="A1:Z50"/>
  <sheetViews>
    <sheetView showGridLines="0" zoomScale="60" zoomScaleNormal="60" workbookViewId="0">
      <pane xSplit="2" ySplit="3" topLeftCell="C4" activePane="bottomRight" state="frozen"/>
      <selection pane="topRight" activeCell="C1" sqref="C1"/>
      <selection pane="bottomLeft" activeCell="A4" sqref="A4"/>
      <selection pane="bottomRight" activeCell="J27" sqref="J27"/>
    </sheetView>
  </sheetViews>
  <sheetFormatPr defaultRowHeight="14.4" x14ac:dyDescent="0.3"/>
  <cols>
    <col min="1" max="1" width="37.33203125" customWidth="1"/>
    <col min="2" max="3" width="8.77734375" customWidth="1"/>
    <col min="17" max="17" width="11.44140625" customWidth="1"/>
    <col min="18" max="18" width="2.21875" customWidth="1"/>
    <col min="19" max="21" width="11.5546875" customWidth="1"/>
    <col min="23" max="23" width="2.21875" customWidth="1"/>
    <col min="24" max="24" width="12.109375" customWidth="1"/>
    <col min="25" max="25" width="3.5546875" customWidth="1"/>
    <col min="26" max="26" width="112.886718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42"/>
      <c r="X2" s="92" t="s">
        <v>2</v>
      </c>
      <c r="Z2" s="119"/>
    </row>
    <row r="3" spans="1:26" ht="57.45" customHeight="1" x14ac:dyDescent="0.3">
      <c r="A3" s="3" t="s">
        <v>3</v>
      </c>
      <c r="B3" s="4" t="s">
        <v>4</v>
      </c>
      <c r="C3" s="4" t="s">
        <v>5</v>
      </c>
      <c r="D3" s="3" t="s">
        <v>6</v>
      </c>
      <c r="E3" s="3" t="s">
        <v>7</v>
      </c>
      <c r="F3" s="3" t="s">
        <v>8</v>
      </c>
      <c r="G3" s="3" t="s">
        <v>9</v>
      </c>
      <c r="H3" s="3" t="s">
        <v>10</v>
      </c>
      <c r="I3" s="3" t="s">
        <v>11</v>
      </c>
      <c r="J3" s="3" t="s">
        <v>12</v>
      </c>
      <c r="K3" s="3" t="s">
        <v>13</v>
      </c>
      <c r="L3" s="3" t="s">
        <v>14</v>
      </c>
      <c r="M3" s="3" t="s">
        <v>15</v>
      </c>
      <c r="N3" s="3" t="s">
        <v>16</v>
      </c>
      <c r="O3" s="3" t="s">
        <v>17</v>
      </c>
      <c r="P3" s="3" t="s">
        <v>18</v>
      </c>
      <c r="Q3" s="4" t="s">
        <v>19</v>
      </c>
      <c r="S3" s="5" t="s">
        <v>20</v>
      </c>
      <c r="T3" s="5" t="s">
        <v>21</v>
      </c>
      <c r="U3" s="5" t="s">
        <v>22</v>
      </c>
      <c r="V3" s="5" t="s">
        <v>18</v>
      </c>
      <c r="W3" s="42"/>
      <c r="X3" s="93"/>
      <c r="Z3" s="119"/>
    </row>
    <row r="4" spans="1:26" x14ac:dyDescent="0.3">
      <c r="A4" s="7" t="s">
        <v>23</v>
      </c>
      <c r="B4" s="7"/>
      <c r="C4" s="7"/>
      <c r="D4" s="13"/>
      <c r="E4" s="13"/>
      <c r="F4" s="13"/>
      <c r="G4" s="13"/>
      <c r="H4" s="13"/>
      <c r="I4" s="13"/>
      <c r="J4" s="13"/>
      <c r="K4" s="13"/>
      <c r="L4" s="13"/>
      <c r="M4" s="13"/>
      <c r="N4" s="13"/>
      <c r="O4" s="13"/>
      <c r="P4" s="15"/>
      <c r="Q4" s="10"/>
      <c r="S4" s="13"/>
      <c r="T4" s="13"/>
      <c r="U4" s="13"/>
      <c r="V4" s="15"/>
      <c r="X4" s="10"/>
    </row>
    <row r="5" spans="1:26" x14ac:dyDescent="0.3">
      <c r="A5" s="13" t="s">
        <v>24</v>
      </c>
      <c r="B5" s="13" t="s">
        <v>25</v>
      </c>
      <c r="C5" s="8">
        <v>0.6</v>
      </c>
      <c r="D5" s="8">
        <f t="shared" ref="D5:O8" si="0">($C5/12)*D$1</f>
        <v>4.9999999999999996E-2</v>
      </c>
      <c r="E5" s="8">
        <f t="shared" si="0"/>
        <v>9.9999999999999992E-2</v>
      </c>
      <c r="F5" s="8">
        <f t="shared" si="0"/>
        <v>0.15</v>
      </c>
      <c r="G5" s="8">
        <f t="shared" si="0"/>
        <v>0.19999999999999998</v>
      </c>
      <c r="H5" s="8">
        <f t="shared" si="0"/>
        <v>0.24999999999999997</v>
      </c>
      <c r="I5" s="8">
        <f t="shared" si="0"/>
        <v>0.3</v>
      </c>
      <c r="J5" s="8">
        <f t="shared" si="0"/>
        <v>0.35</v>
      </c>
      <c r="K5" s="8">
        <f t="shared" si="0"/>
        <v>0.39999999999999997</v>
      </c>
      <c r="L5" s="8">
        <f t="shared" si="0"/>
        <v>0.44999999999999996</v>
      </c>
      <c r="M5" s="8">
        <f t="shared" si="0"/>
        <v>0.49999999999999994</v>
      </c>
      <c r="N5" s="8">
        <f t="shared" si="0"/>
        <v>0.54999999999999993</v>
      </c>
      <c r="O5" s="8">
        <f t="shared" si="0"/>
        <v>0.6</v>
      </c>
      <c r="P5" s="9">
        <f t="shared" ref="P5:P14" si="1">O5</f>
        <v>0.6</v>
      </c>
      <c r="Q5" s="10"/>
      <c r="S5" s="8">
        <f>P5</f>
        <v>0.6</v>
      </c>
      <c r="T5" s="8">
        <f t="shared" ref="T5:V14" si="2">S5</f>
        <v>0.6</v>
      </c>
      <c r="U5" s="8">
        <f t="shared" si="2"/>
        <v>0.6</v>
      </c>
      <c r="V5" s="9">
        <f t="shared" si="2"/>
        <v>0.6</v>
      </c>
      <c r="X5" s="10"/>
    </row>
    <row r="6" spans="1:26" x14ac:dyDescent="0.3">
      <c r="A6" s="13" t="s">
        <v>26</v>
      </c>
      <c r="B6" s="13" t="s">
        <v>27</v>
      </c>
      <c r="C6" s="8">
        <v>30.5</v>
      </c>
      <c r="D6" s="8">
        <f t="shared" si="0"/>
        <v>2.5416666666666665</v>
      </c>
      <c r="E6" s="8">
        <f t="shared" si="0"/>
        <v>5.083333333333333</v>
      </c>
      <c r="F6" s="8">
        <f t="shared" si="0"/>
        <v>7.625</v>
      </c>
      <c r="G6" s="8">
        <f t="shared" si="0"/>
        <v>10.166666666666666</v>
      </c>
      <c r="H6" s="8">
        <f t="shared" si="0"/>
        <v>12.708333333333332</v>
      </c>
      <c r="I6" s="8">
        <f t="shared" si="0"/>
        <v>15.25</v>
      </c>
      <c r="J6" s="8">
        <f t="shared" si="0"/>
        <v>17.791666666666664</v>
      </c>
      <c r="K6" s="8">
        <f t="shared" si="0"/>
        <v>20.333333333333332</v>
      </c>
      <c r="L6" s="8">
        <f t="shared" si="0"/>
        <v>22.875</v>
      </c>
      <c r="M6" s="8">
        <f t="shared" si="0"/>
        <v>25.416666666666664</v>
      </c>
      <c r="N6" s="8">
        <f t="shared" si="0"/>
        <v>27.958333333333332</v>
      </c>
      <c r="O6" s="8">
        <f t="shared" si="0"/>
        <v>30.5</v>
      </c>
      <c r="P6" s="9">
        <f t="shared" si="1"/>
        <v>30.5</v>
      </c>
      <c r="Q6" s="10"/>
      <c r="S6" s="8">
        <f>P6</f>
        <v>30.5</v>
      </c>
      <c r="T6" s="8">
        <f t="shared" si="2"/>
        <v>30.5</v>
      </c>
      <c r="U6" s="8">
        <f t="shared" si="2"/>
        <v>30.5</v>
      </c>
      <c r="V6" s="9">
        <f t="shared" si="2"/>
        <v>30.5</v>
      </c>
      <c r="X6" s="10"/>
    </row>
    <row r="7" spans="1:26" x14ac:dyDescent="0.3">
      <c r="A7" s="13" t="s">
        <v>28</v>
      </c>
      <c r="B7" s="13" t="s">
        <v>25</v>
      </c>
      <c r="C7" s="8">
        <f>89.4*0</f>
        <v>0</v>
      </c>
      <c r="D7" s="8">
        <f t="shared" si="0"/>
        <v>0</v>
      </c>
      <c r="E7" s="8">
        <f t="shared" si="0"/>
        <v>0</v>
      </c>
      <c r="F7" s="8">
        <f t="shared" si="0"/>
        <v>0</v>
      </c>
      <c r="G7" s="8">
        <f t="shared" si="0"/>
        <v>0</v>
      </c>
      <c r="H7" s="8">
        <f t="shared" si="0"/>
        <v>0</v>
      </c>
      <c r="I7" s="8">
        <f t="shared" si="0"/>
        <v>0</v>
      </c>
      <c r="J7" s="8">
        <f t="shared" si="0"/>
        <v>0</v>
      </c>
      <c r="K7" s="8">
        <f t="shared" si="0"/>
        <v>0</v>
      </c>
      <c r="L7" s="8">
        <f t="shared" si="0"/>
        <v>0</v>
      </c>
      <c r="M7" s="8">
        <f t="shared" si="0"/>
        <v>0</v>
      </c>
      <c r="N7" s="8">
        <f t="shared" si="0"/>
        <v>0</v>
      </c>
      <c r="O7" s="8">
        <f t="shared" si="0"/>
        <v>0</v>
      </c>
      <c r="P7" s="9">
        <f t="shared" si="1"/>
        <v>0</v>
      </c>
      <c r="Q7" s="10"/>
      <c r="S7" s="8">
        <f>P7</f>
        <v>0</v>
      </c>
      <c r="T7" s="8">
        <f t="shared" si="2"/>
        <v>0</v>
      </c>
      <c r="U7" s="8">
        <f t="shared" si="2"/>
        <v>0</v>
      </c>
      <c r="V7" s="9">
        <f t="shared" si="2"/>
        <v>0</v>
      </c>
      <c r="X7" s="10"/>
    </row>
    <row r="8" spans="1:26" x14ac:dyDescent="0.3">
      <c r="A8" s="13" t="s">
        <v>29</v>
      </c>
      <c r="B8" s="13" t="s">
        <v>27</v>
      </c>
      <c r="C8" s="8">
        <v>465.8</v>
      </c>
      <c r="D8" s="8">
        <f t="shared" si="0"/>
        <v>38.81666666666667</v>
      </c>
      <c r="E8" s="8">
        <f t="shared" si="0"/>
        <v>77.63333333333334</v>
      </c>
      <c r="F8" s="8">
        <f t="shared" si="0"/>
        <v>116.45000000000002</v>
      </c>
      <c r="G8" s="8">
        <f t="shared" si="0"/>
        <v>155.26666666666668</v>
      </c>
      <c r="H8" s="8">
        <f t="shared" si="0"/>
        <v>194.08333333333334</v>
      </c>
      <c r="I8" s="8">
        <f t="shared" si="0"/>
        <v>232.90000000000003</v>
      </c>
      <c r="J8" s="8">
        <f t="shared" si="0"/>
        <v>271.7166666666667</v>
      </c>
      <c r="K8" s="8">
        <f t="shared" si="0"/>
        <v>310.53333333333336</v>
      </c>
      <c r="L8" s="8">
        <f t="shared" si="0"/>
        <v>349.35</v>
      </c>
      <c r="M8" s="8">
        <f t="shared" si="0"/>
        <v>388.16666666666669</v>
      </c>
      <c r="N8" s="8">
        <f t="shared" si="0"/>
        <v>426.98333333333335</v>
      </c>
      <c r="O8" s="8">
        <f t="shared" si="0"/>
        <v>465.80000000000007</v>
      </c>
      <c r="P8" s="9">
        <f t="shared" si="1"/>
        <v>465.80000000000007</v>
      </c>
      <c r="Q8" s="10"/>
      <c r="S8" s="8">
        <f>P8</f>
        <v>465.80000000000007</v>
      </c>
      <c r="T8" s="8">
        <f t="shared" si="2"/>
        <v>465.80000000000007</v>
      </c>
      <c r="U8" s="8">
        <f t="shared" si="2"/>
        <v>465.80000000000007</v>
      </c>
      <c r="V8" s="9">
        <f t="shared" si="2"/>
        <v>465.80000000000007</v>
      </c>
      <c r="X8" s="10"/>
      <c r="Z8" s="84"/>
    </row>
    <row r="9" spans="1:26" x14ac:dyDescent="0.3">
      <c r="A9" s="13" t="s">
        <v>30</v>
      </c>
      <c r="B9" s="13" t="s">
        <v>27</v>
      </c>
      <c r="C9" s="8">
        <v>1755.3</v>
      </c>
      <c r="D9" s="31">
        <f>C$9/SUM(C$9:C$11)</f>
        <v>0.64682905258503154</v>
      </c>
      <c r="E9" s="31">
        <f t="shared" ref="E9:O9" si="3">D9</f>
        <v>0.64682905258503154</v>
      </c>
      <c r="F9" s="31">
        <f t="shared" si="3"/>
        <v>0.64682905258503154</v>
      </c>
      <c r="G9" s="31">
        <f t="shared" si="3"/>
        <v>0.64682905258503154</v>
      </c>
      <c r="H9" s="31">
        <f t="shared" si="3"/>
        <v>0.64682905258503154</v>
      </c>
      <c r="I9" s="31">
        <f t="shared" si="3"/>
        <v>0.64682905258503154</v>
      </c>
      <c r="J9" s="31">
        <f t="shared" si="3"/>
        <v>0.64682905258503154</v>
      </c>
      <c r="K9" s="31">
        <f t="shared" si="3"/>
        <v>0.64682905258503154</v>
      </c>
      <c r="L9" s="31">
        <f t="shared" si="3"/>
        <v>0.64682905258503154</v>
      </c>
      <c r="M9" s="31">
        <f t="shared" si="3"/>
        <v>0.64682905258503154</v>
      </c>
      <c r="N9" s="31">
        <f t="shared" si="3"/>
        <v>0.64682905258503154</v>
      </c>
      <c r="O9" s="31">
        <f t="shared" si="3"/>
        <v>0.64682905258503154</v>
      </c>
      <c r="P9" s="33">
        <f t="shared" si="1"/>
        <v>0.64682905258503154</v>
      </c>
      <c r="Q9" s="18"/>
      <c r="R9" s="19"/>
      <c r="S9" s="85">
        <f>O9</f>
        <v>0.64682905258503154</v>
      </c>
      <c r="T9" s="85">
        <f t="shared" si="2"/>
        <v>0.64682905258503154</v>
      </c>
      <c r="U9" s="85">
        <f t="shared" si="2"/>
        <v>0.64682905258503154</v>
      </c>
      <c r="V9" s="17">
        <f t="shared" si="2"/>
        <v>0.64682905258503154</v>
      </c>
      <c r="X9" s="10"/>
      <c r="Z9" s="118"/>
    </row>
    <row r="10" spans="1:26" x14ac:dyDescent="0.3">
      <c r="A10" s="13" t="s">
        <v>31</v>
      </c>
      <c r="B10" s="13" t="s">
        <v>27</v>
      </c>
      <c r="C10" s="8">
        <v>375.8</v>
      </c>
      <c r="D10" s="31">
        <f>C$10/SUM(C$9:C$11)</f>
        <v>0.13848251464789771</v>
      </c>
      <c r="E10" s="31">
        <f t="shared" ref="E10:O10" si="4">D10</f>
        <v>0.13848251464789771</v>
      </c>
      <c r="F10" s="31">
        <f t="shared" si="4"/>
        <v>0.13848251464789771</v>
      </c>
      <c r="G10" s="31">
        <f t="shared" si="4"/>
        <v>0.13848251464789771</v>
      </c>
      <c r="H10" s="31">
        <f t="shared" si="4"/>
        <v>0.13848251464789771</v>
      </c>
      <c r="I10" s="31">
        <f t="shared" si="4"/>
        <v>0.13848251464789771</v>
      </c>
      <c r="J10" s="31">
        <f t="shared" si="4"/>
        <v>0.13848251464789771</v>
      </c>
      <c r="K10" s="31">
        <f t="shared" si="4"/>
        <v>0.13848251464789771</v>
      </c>
      <c r="L10" s="31">
        <f t="shared" si="4"/>
        <v>0.13848251464789771</v>
      </c>
      <c r="M10" s="31">
        <f t="shared" si="4"/>
        <v>0.13848251464789771</v>
      </c>
      <c r="N10" s="31">
        <f t="shared" si="4"/>
        <v>0.13848251464789771</v>
      </c>
      <c r="O10" s="31">
        <f t="shared" si="4"/>
        <v>0.13848251464789771</v>
      </c>
      <c r="P10" s="33">
        <f t="shared" si="1"/>
        <v>0.13848251464789771</v>
      </c>
      <c r="Q10" s="18"/>
      <c r="R10" s="19"/>
      <c r="S10" s="85">
        <f>O10</f>
        <v>0.13848251464789771</v>
      </c>
      <c r="T10" s="85">
        <f t="shared" si="2"/>
        <v>0.13848251464789771</v>
      </c>
      <c r="U10" s="85">
        <f t="shared" si="2"/>
        <v>0.13848251464789771</v>
      </c>
      <c r="V10" s="17">
        <f t="shared" si="2"/>
        <v>0.13848251464789771</v>
      </c>
      <c r="X10" s="10"/>
      <c r="Z10" s="118"/>
    </row>
    <row r="11" spans="1:26" x14ac:dyDescent="0.3">
      <c r="A11" s="13" t="s">
        <v>32</v>
      </c>
      <c r="B11" s="13" t="s">
        <v>27</v>
      </c>
      <c r="C11" s="8">
        <v>582.6</v>
      </c>
      <c r="D11" s="31">
        <f>C$11/SUM(C$9:C$11)</f>
        <v>0.21468843276707081</v>
      </c>
      <c r="E11" s="31">
        <f t="shared" ref="E11:O11" si="5">D11</f>
        <v>0.21468843276707081</v>
      </c>
      <c r="F11" s="31">
        <f t="shared" si="5"/>
        <v>0.21468843276707081</v>
      </c>
      <c r="G11" s="31">
        <f t="shared" si="5"/>
        <v>0.21468843276707081</v>
      </c>
      <c r="H11" s="31">
        <f t="shared" si="5"/>
        <v>0.21468843276707081</v>
      </c>
      <c r="I11" s="31">
        <f t="shared" si="5"/>
        <v>0.21468843276707081</v>
      </c>
      <c r="J11" s="31">
        <f t="shared" si="5"/>
        <v>0.21468843276707081</v>
      </c>
      <c r="K11" s="31">
        <f t="shared" si="5"/>
        <v>0.21468843276707081</v>
      </c>
      <c r="L11" s="31">
        <f t="shared" si="5"/>
        <v>0.21468843276707081</v>
      </c>
      <c r="M11" s="31">
        <f t="shared" si="5"/>
        <v>0.21468843276707081</v>
      </c>
      <c r="N11" s="31">
        <f t="shared" si="5"/>
        <v>0.21468843276707081</v>
      </c>
      <c r="O11" s="31">
        <f t="shared" si="5"/>
        <v>0.21468843276707081</v>
      </c>
      <c r="P11" s="33">
        <f t="shared" si="1"/>
        <v>0.21468843276707081</v>
      </c>
      <c r="Q11" s="18"/>
      <c r="R11" s="19"/>
      <c r="S11" s="85">
        <f>O11</f>
        <v>0.21468843276707081</v>
      </c>
      <c r="T11" s="85">
        <f t="shared" si="2"/>
        <v>0.21468843276707081</v>
      </c>
      <c r="U11" s="85">
        <f t="shared" si="2"/>
        <v>0.21468843276707081</v>
      </c>
      <c r="V11" s="17">
        <f t="shared" si="2"/>
        <v>0.21468843276707081</v>
      </c>
      <c r="X11" s="10"/>
      <c r="Z11" s="118"/>
    </row>
    <row r="12" spans="1:26" x14ac:dyDescent="0.3">
      <c r="A12" s="13" t="s">
        <v>33</v>
      </c>
      <c r="B12" s="13" t="s">
        <v>27</v>
      </c>
      <c r="C12" s="8">
        <v>4.2</v>
      </c>
      <c r="D12" s="8">
        <f t="shared" ref="D12:O14" si="6">($C12/12)*D$1</f>
        <v>0.35000000000000003</v>
      </c>
      <c r="E12" s="8">
        <f t="shared" si="6"/>
        <v>0.70000000000000007</v>
      </c>
      <c r="F12" s="8">
        <f t="shared" si="6"/>
        <v>1.05</v>
      </c>
      <c r="G12" s="8">
        <f t="shared" si="6"/>
        <v>1.4000000000000001</v>
      </c>
      <c r="H12" s="8">
        <f t="shared" si="6"/>
        <v>1.7500000000000002</v>
      </c>
      <c r="I12" s="8">
        <f t="shared" si="6"/>
        <v>2.1</v>
      </c>
      <c r="J12" s="8">
        <f t="shared" si="6"/>
        <v>2.4500000000000002</v>
      </c>
      <c r="K12" s="8">
        <f t="shared" si="6"/>
        <v>2.8000000000000003</v>
      </c>
      <c r="L12" s="8">
        <f t="shared" si="6"/>
        <v>3.1500000000000004</v>
      </c>
      <c r="M12" s="8">
        <f t="shared" si="6"/>
        <v>3.5000000000000004</v>
      </c>
      <c r="N12" s="8">
        <f t="shared" si="6"/>
        <v>3.8500000000000005</v>
      </c>
      <c r="O12" s="8">
        <f t="shared" si="6"/>
        <v>4.2</v>
      </c>
      <c r="P12" s="9">
        <f t="shared" si="1"/>
        <v>4.2</v>
      </c>
      <c r="Q12" s="18"/>
      <c r="R12" s="19"/>
      <c r="S12" s="8">
        <f>P12</f>
        <v>4.2</v>
      </c>
      <c r="T12" s="8">
        <f t="shared" si="2"/>
        <v>4.2</v>
      </c>
      <c r="U12" s="8">
        <f t="shared" si="2"/>
        <v>4.2</v>
      </c>
      <c r="V12" s="9">
        <f t="shared" si="2"/>
        <v>4.2</v>
      </c>
      <c r="X12" s="10"/>
      <c r="Z12" s="118"/>
    </row>
    <row r="13" spans="1:26" x14ac:dyDescent="0.3">
      <c r="A13" s="13" t="s">
        <v>34</v>
      </c>
      <c r="B13" s="13" t="s">
        <v>27</v>
      </c>
      <c r="C13" s="8">
        <v>32.6</v>
      </c>
      <c r="D13" s="8">
        <f t="shared" si="6"/>
        <v>2.7166666666666668</v>
      </c>
      <c r="E13" s="8">
        <f t="shared" si="6"/>
        <v>5.4333333333333336</v>
      </c>
      <c r="F13" s="8">
        <f t="shared" si="6"/>
        <v>8.15</v>
      </c>
      <c r="G13" s="8">
        <f t="shared" si="6"/>
        <v>10.866666666666667</v>
      </c>
      <c r="H13" s="8">
        <f t="shared" si="6"/>
        <v>13.583333333333334</v>
      </c>
      <c r="I13" s="8">
        <f t="shared" si="6"/>
        <v>16.3</v>
      </c>
      <c r="J13" s="8">
        <f t="shared" si="6"/>
        <v>19.016666666666666</v>
      </c>
      <c r="K13" s="8">
        <f t="shared" si="6"/>
        <v>21.733333333333334</v>
      </c>
      <c r="L13" s="8">
        <f t="shared" si="6"/>
        <v>24.450000000000003</v>
      </c>
      <c r="M13" s="8">
        <f t="shared" si="6"/>
        <v>27.166666666666668</v>
      </c>
      <c r="N13" s="8">
        <f t="shared" si="6"/>
        <v>29.883333333333333</v>
      </c>
      <c r="O13" s="8">
        <f t="shared" si="6"/>
        <v>32.6</v>
      </c>
      <c r="P13" s="9">
        <f t="shared" si="1"/>
        <v>32.6</v>
      </c>
      <c r="Q13" s="18"/>
      <c r="R13" s="19"/>
      <c r="S13" s="8">
        <f>P13</f>
        <v>32.6</v>
      </c>
      <c r="T13" s="8">
        <f t="shared" si="2"/>
        <v>32.6</v>
      </c>
      <c r="U13" s="8">
        <f t="shared" si="2"/>
        <v>32.6</v>
      </c>
      <c r="V13" s="9">
        <f t="shared" si="2"/>
        <v>32.6</v>
      </c>
      <c r="X13" s="10"/>
      <c r="Z13" s="118"/>
    </row>
    <row r="14" spans="1:26" x14ac:dyDescent="0.3">
      <c r="A14" s="13" t="s">
        <v>35</v>
      </c>
      <c r="B14" s="13" t="s">
        <v>27</v>
      </c>
      <c r="C14" s="8">
        <v>-18.2</v>
      </c>
      <c r="D14" s="8">
        <f t="shared" si="6"/>
        <v>-1.5166666666666666</v>
      </c>
      <c r="E14" s="8">
        <f t="shared" si="6"/>
        <v>-3.0333333333333332</v>
      </c>
      <c r="F14" s="8">
        <f t="shared" si="6"/>
        <v>-4.55</v>
      </c>
      <c r="G14" s="8">
        <f t="shared" si="6"/>
        <v>-6.0666666666666664</v>
      </c>
      <c r="H14" s="8">
        <f t="shared" si="6"/>
        <v>-7.583333333333333</v>
      </c>
      <c r="I14" s="8">
        <f t="shared" si="6"/>
        <v>-9.1</v>
      </c>
      <c r="J14" s="8">
        <f t="shared" si="6"/>
        <v>-10.616666666666667</v>
      </c>
      <c r="K14" s="8">
        <f t="shared" si="6"/>
        <v>-12.133333333333333</v>
      </c>
      <c r="L14" s="8">
        <f t="shared" si="6"/>
        <v>-13.649999999999999</v>
      </c>
      <c r="M14" s="8">
        <f t="shared" si="6"/>
        <v>-15.166666666666666</v>
      </c>
      <c r="N14" s="8">
        <f t="shared" si="6"/>
        <v>-16.683333333333334</v>
      </c>
      <c r="O14" s="8">
        <f t="shared" si="6"/>
        <v>-18.2</v>
      </c>
      <c r="P14" s="9">
        <f t="shared" si="1"/>
        <v>-18.2</v>
      </c>
      <c r="Q14" s="18"/>
      <c r="R14" s="19"/>
      <c r="S14" s="8">
        <f>P14</f>
        <v>-18.2</v>
      </c>
      <c r="T14" s="8">
        <f t="shared" si="2"/>
        <v>-18.2</v>
      </c>
      <c r="U14" s="8">
        <f t="shared" si="2"/>
        <v>-18.2</v>
      </c>
      <c r="V14" s="9">
        <f t="shared" si="2"/>
        <v>-18.2</v>
      </c>
      <c r="X14" s="10"/>
      <c r="Z14" s="118"/>
    </row>
    <row r="15" spans="1:26" x14ac:dyDescent="0.3">
      <c r="A15" s="12" t="s">
        <v>18</v>
      </c>
      <c r="B15" s="12"/>
      <c r="C15" s="9">
        <f>SUM(C5:C14)</f>
        <v>3229.2</v>
      </c>
      <c r="D15" s="9"/>
      <c r="E15" s="9"/>
      <c r="F15" s="9"/>
      <c r="G15" s="9"/>
      <c r="H15" s="9"/>
      <c r="I15" s="9"/>
      <c r="J15" s="9"/>
      <c r="K15" s="9"/>
      <c r="L15" s="9"/>
      <c r="M15" s="9"/>
      <c r="N15" s="9"/>
      <c r="O15" s="9"/>
      <c r="P15" s="9"/>
      <c r="Q15" s="10"/>
      <c r="S15" s="13"/>
      <c r="T15" s="13"/>
      <c r="U15" s="13"/>
      <c r="V15" s="15"/>
      <c r="X15" s="10"/>
    </row>
    <row r="16" spans="1:26" ht="5.55" customHeight="1" x14ac:dyDescent="0.3">
      <c r="A16" s="42"/>
      <c r="B16" s="42"/>
      <c r="C16" s="42"/>
      <c r="D16" s="86"/>
      <c r="E16" s="86"/>
      <c r="F16" s="86"/>
      <c r="G16" s="86"/>
      <c r="H16" s="86"/>
      <c r="I16" s="86"/>
      <c r="J16" s="86"/>
      <c r="K16" s="86"/>
      <c r="L16" s="86"/>
      <c r="M16" s="86"/>
      <c r="N16" s="86"/>
      <c r="O16" s="86"/>
      <c r="P16" s="86"/>
    </row>
    <row r="17" spans="1:26" x14ac:dyDescent="0.3">
      <c r="A17" s="7" t="s">
        <v>36</v>
      </c>
      <c r="B17" s="7"/>
      <c r="C17" s="7"/>
      <c r="D17" s="13"/>
      <c r="E17" s="13"/>
      <c r="F17" s="13"/>
      <c r="G17" s="13"/>
      <c r="H17" s="13"/>
      <c r="I17" s="13"/>
      <c r="J17" s="13"/>
      <c r="K17" s="13"/>
      <c r="L17" s="13"/>
      <c r="M17" s="13"/>
      <c r="N17" s="13"/>
      <c r="O17" s="13"/>
      <c r="P17" s="15"/>
      <c r="Q17" s="10"/>
      <c r="S17" s="13"/>
      <c r="T17" s="13"/>
      <c r="U17" s="13"/>
      <c r="V17" s="15"/>
      <c r="X17" s="10"/>
    </row>
    <row r="18" spans="1:26" x14ac:dyDescent="0.3">
      <c r="A18" s="13" t="s">
        <v>37</v>
      </c>
      <c r="B18" s="13" t="s">
        <v>25</v>
      </c>
      <c r="C18" s="13"/>
      <c r="D18" s="24">
        <v>258.08503911999998</v>
      </c>
      <c r="E18" s="24">
        <v>258.79329441000004</v>
      </c>
      <c r="F18" s="24">
        <v>258.79329407</v>
      </c>
      <c r="G18" s="24">
        <v>258.79329422000001</v>
      </c>
      <c r="H18" s="24">
        <v>258.79329388000008</v>
      </c>
      <c r="I18" s="24">
        <v>258.79329424999992</v>
      </c>
      <c r="J18" s="24">
        <v>258.79329396000003</v>
      </c>
      <c r="K18" s="24">
        <v>258.79329427000005</v>
      </c>
      <c r="L18" s="24">
        <v>258.79329387999996</v>
      </c>
      <c r="M18" s="24">
        <v>258.79329412999994</v>
      </c>
      <c r="N18" s="24">
        <v>258.79329378</v>
      </c>
      <c r="O18" s="24">
        <v>258.79329401000001</v>
      </c>
      <c r="P18" s="9">
        <f>SUM(D18:O18)</f>
        <v>3104.8112739800004</v>
      </c>
      <c r="Q18" s="10"/>
      <c r="S18" s="11"/>
      <c r="T18" s="24">
        <f>C15-P18</f>
        <v>124.38872601999947</v>
      </c>
      <c r="U18" s="11"/>
      <c r="V18" s="9">
        <f>SUM(S18:U18)</f>
        <v>124.38872601999947</v>
      </c>
      <c r="W18" s="42"/>
      <c r="X18" s="10"/>
    </row>
    <row r="19" spans="1:26" x14ac:dyDescent="0.3">
      <c r="A19" s="12" t="s">
        <v>38</v>
      </c>
      <c r="B19" s="12"/>
      <c r="C19" s="12"/>
      <c r="D19" s="9">
        <f>SUM($D$18:D18)</f>
        <v>258.08503911999998</v>
      </c>
      <c r="E19" s="9">
        <f>SUM($D$18:E18)</f>
        <v>516.87833352999996</v>
      </c>
      <c r="F19" s="9">
        <f>SUM($D$18:F18)</f>
        <v>775.67162759999997</v>
      </c>
      <c r="G19" s="9">
        <f>SUM($D$18:G18)</f>
        <v>1034.46492182</v>
      </c>
      <c r="H19" s="9">
        <f>SUM($D$18:H18)</f>
        <v>1293.2582157000002</v>
      </c>
      <c r="I19" s="9">
        <f>SUM($D$18:I18)</f>
        <v>1552.0515099500001</v>
      </c>
      <c r="J19" s="9">
        <f>SUM($D$18:J18)</f>
        <v>1810.8448039100001</v>
      </c>
      <c r="K19" s="9">
        <f>SUM($D$18:K18)</f>
        <v>2069.6380981800003</v>
      </c>
      <c r="L19" s="9">
        <f>SUM($D$18:L18)</f>
        <v>2328.4313920600002</v>
      </c>
      <c r="M19" s="9">
        <f>SUM($D$18:M18)</f>
        <v>2587.2246861900003</v>
      </c>
      <c r="N19" s="9">
        <f>SUM($D$18:N18)</f>
        <v>2846.0179799700004</v>
      </c>
      <c r="O19" s="9">
        <f>SUM($D$18:O18)</f>
        <v>3104.8112739800004</v>
      </c>
      <c r="P19" s="9">
        <f>O19</f>
        <v>3104.8112739800004</v>
      </c>
      <c r="Q19" s="10"/>
      <c r="S19" s="9">
        <f>O19+S18</f>
        <v>3104.8112739800004</v>
      </c>
      <c r="T19" s="9">
        <f>S19+T18</f>
        <v>3229.2</v>
      </c>
      <c r="U19" s="9">
        <f>T19+U18</f>
        <v>3229.2</v>
      </c>
      <c r="V19" s="9">
        <f>U19</f>
        <v>3229.2</v>
      </c>
      <c r="W19" s="42"/>
      <c r="X19" s="10"/>
    </row>
    <row r="20" spans="1:26" ht="5.55" customHeight="1" x14ac:dyDescent="0.3">
      <c r="V20" s="42"/>
      <c r="W20" s="42"/>
    </row>
    <row r="21" spans="1:26" x14ac:dyDescent="0.3">
      <c r="A21" s="7" t="s">
        <v>79</v>
      </c>
      <c r="B21" s="7"/>
      <c r="C21" s="7"/>
      <c r="D21" s="13"/>
      <c r="E21" s="13"/>
      <c r="F21" s="13"/>
      <c r="G21" s="13"/>
      <c r="H21" s="13"/>
      <c r="I21" s="13"/>
      <c r="J21" s="13"/>
      <c r="K21" s="13"/>
      <c r="L21" s="13"/>
      <c r="M21" s="13"/>
      <c r="N21" s="13"/>
      <c r="O21" s="13"/>
      <c r="P21" s="15"/>
      <c r="Q21" s="10"/>
      <c r="S21" s="13"/>
      <c r="T21" s="13"/>
      <c r="U21" s="13"/>
      <c r="V21" s="12"/>
      <c r="W21" s="42"/>
      <c r="X21" s="10"/>
    </row>
    <row r="22" spans="1:26" x14ac:dyDescent="0.3">
      <c r="A22" s="13" t="s">
        <v>24</v>
      </c>
      <c r="B22" s="13"/>
      <c r="C22" s="13"/>
      <c r="D22" s="8">
        <f t="shared" ref="D22:O22" si="7">D5</f>
        <v>4.9999999999999996E-2</v>
      </c>
      <c r="E22" s="8">
        <f t="shared" si="7"/>
        <v>9.9999999999999992E-2</v>
      </c>
      <c r="F22" s="8">
        <f t="shared" si="7"/>
        <v>0.15</v>
      </c>
      <c r="G22" s="8">
        <f t="shared" si="7"/>
        <v>0.19999999999999998</v>
      </c>
      <c r="H22" s="8">
        <f t="shared" si="7"/>
        <v>0.24999999999999997</v>
      </c>
      <c r="I22" s="8">
        <f t="shared" si="7"/>
        <v>0.3</v>
      </c>
      <c r="J22" s="8">
        <f t="shared" si="7"/>
        <v>0.35</v>
      </c>
      <c r="K22" s="8">
        <f t="shared" si="7"/>
        <v>0.39999999999999997</v>
      </c>
      <c r="L22" s="8">
        <f t="shared" si="7"/>
        <v>0.44999999999999996</v>
      </c>
      <c r="M22" s="8">
        <f t="shared" si="7"/>
        <v>0.49999999999999994</v>
      </c>
      <c r="N22" s="8">
        <f t="shared" si="7"/>
        <v>0.54999999999999993</v>
      </c>
      <c r="O22" s="8">
        <f t="shared" si="7"/>
        <v>0.6</v>
      </c>
      <c r="P22" s="9">
        <f t="shared" ref="P22:P31" si="8">O22</f>
        <v>0.6</v>
      </c>
      <c r="Q22" s="21">
        <f t="shared" ref="Q22:Q31" si="9">P22-C5</f>
        <v>0</v>
      </c>
      <c r="R22" s="22"/>
      <c r="S22" s="8">
        <f t="shared" ref="S22:U25" si="10">S5</f>
        <v>0.6</v>
      </c>
      <c r="T22" s="8">
        <f t="shared" si="10"/>
        <v>0.6</v>
      </c>
      <c r="U22" s="8">
        <f t="shared" si="10"/>
        <v>0.6</v>
      </c>
      <c r="V22" s="9">
        <f t="shared" ref="V22:V31" si="11">U22</f>
        <v>0.6</v>
      </c>
      <c r="W22" s="87"/>
      <c r="X22" s="23">
        <f t="shared" ref="X22:X31" si="12">V22-C5</f>
        <v>0</v>
      </c>
    </row>
    <row r="23" spans="1:26" x14ac:dyDescent="0.3">
      <c r="A23" s="13" t="s">
        <v>26</v>
      </c>
      <c r="B23" s="13"/>
      <c r="C23" s="13"/>
      <c r="D23" s="8">
        <f t="shared" ref="D23:O23" si="13">D6</f>
        <v>2.5416666666666665</v>
      </c>
      <c r="E23" s="8">
        <f t="shared" si="13"/>
        <v>5.083333333333333</v>
      </c>
      <c r="F23" s="8">
        <f t="shared" si="13"/>
        <v>7.625</v>
      </c>
      <c r="G23" s="8">
        <f t="shared" si="13"/>
        <v>10.166666666666666</v>
      </c>
      <c r="H23" s="8">
        <f t="shared" si="13"/>
        <v>12.708333333333332</v>
      </c>
      <c r="I23" s="8">
        <f t="shared" si="13"/>
        <v>15.25</v>
      </c>
      <c r="J23" s="8">
        <f t="shared" si="13"/>
        <v>17.791666666666664</v>
      </c>
      <c r="K23" s="8">
        <f t="shared" si="13"/>
        <v>20.333333333333332</v>
      </c>
      <c r="L23" s="8">
        <f t="shared" si="13"/>
        <v>22.875</v>
      </c>
      <c r="M23" s="8">
        <f t="shared" si="13"/>
        <v>25.416666666666664</v>
      </c>
      <c r="N23" s="8">
        <f t="shared" si="13"/>
        <v>27.958333333333332</v>
      </c>
      <c r="O23" s="8">
        <f t="shared" si="13"/>
        <v>30.5</v>
      </c>
      <c r="P23" s="9">
        <f t="shared" si="8"/>
        <v>30.5</v>
      </c>
      <c r="Q23" s="21">
        <f t="shared" si="9"/>
        <v>0</v>
      </c>
      <c r="R23" s="22"/>
      <c r="S23" s="8">
        <f t="shared" si="10"/>
        <v>30.5</v>
      </c>
      <c r="T23" s="8">
        <f t="shared" si="10"/>
        <v>30.5</v>
      </c>
      <c r="U23" s="8">
        <f t="shared" si="10"/>
        <v>30.5</v>
      </c>
      <c r="V23" s="9">
        <f t="shared" si="11"/>
        <v>30.5</v>
      </c>
      <c r="W23" s="87"/>
      <c r="X23" s="23">
        <f t="shared" si="12"/>
        <v>0</v>
      </c>
    </row>
    <row r="24" spans="1:26" x14ac:dyDescent="0.3">
      <c r="A24" s="13" t="s">
        <v>28</v>
      </c>
      <c r="B24" s="13"/>
      <c r="C24" s="13"/>
      <c r="D24" s="8">
        <f t="shared" ref="D24:O24" si="14">D7</f>
        <v>0</v>
      </c>
      <c r="E24" s="8">
        <f t="shared" si="14"/>
        <v>0</v>
      </c>
      <c r="F24" s="8">
        <f t="shared" si="14"/>
        <v>0</v>
      </c>
      <c r="G24" s="8">
        <f t="shared" si="14"/>
        <v>0</v>
      </c>
      <c r="H24" s="8">
        <f t="shared" si="14"/>
        <v>0</v>
      </c>
      <c r="I24" s="8">
        <f t="shared" si="14"/>
        <v>0</v>
      </c>
      <c r="J24" s="8">
        <f t="shared" si="14"/>
        <v>0</v>
      </c>
      <c r="K24" s="8">
        <f t="shared" si="14"/>
        <v>0</v>
      </c>
      <c r="L24" s="8">
        <f t="shared" si="14"/>
        <v>0</v>
      </c>
      <c r="M24" s="8">
        <f t="shared" si="14"/>
        <v>0</v>
      </c>
      <c r="N24" s="8">
        <f t="shared" si="14"/>
        <v>0</v>
      </c>
      <c r="O24" s="8">
        <f t="shared" si="14"/>
        <v>0</v>
      </c>
      <c r="P24" s="9">
        <f t="shared" si="8"/>
        <v>0</v>
      </c>
      <c r="Q24" s="21">
        <f t="shared" si="9"/>
        <v>0</v>
      </c>
      <c r="R24" s="22"/>
      <c r="S24" s="8">
        <f t="shared" si="10"/>
        <v>0</v>
      </c>
      <c r="T24" s="8">
        <f t="shared" si="10"/>
        <v>0</v>
      </c>
      <c r="U24" s="8">
        <f t="shared" si="10"/>
        <v>0</v>
      </c>
      <c r="V24" s="9">
        <f t="shared" si="11"/>
        <v>0</v>
      </c>
      <c r="W24" s="87"/>
      <c r="X24" s="23">
        <f t="shared" si="12"/>
        <v>0</v>
      </c>
    </row>
    <row r="25" spans="1:26" x14ac:dyDescent="0.3">
      <c r="A25" s="13" t="s">
        <v>29</v>
      </c>
      <c r="B25" s="13"/>
      <c r="C25" s="13"/>
      <c r="D25" s="8">
        <f t="shared" ref="D25:O25" si="15">D8</f>
        <v>38.81666666666667</v>
      </c>
      <c r="E25" s="8">
        <f t="shared" si="15"/>
        <v>77.63333333333334</v>
      </c>
      <c r="F25" s="8">
        <f t="shared" si="15"/>
        <v>116.45000000000002</v>
      </c>
      <c r="G25" s="8">
        <f t="shared" si="15"/>
        <v>155.26666666666668</v>
      </c>
      <c r="H25" s="8">
        <f t="shared" si="15"/>
        <v>194.08333333333334</v>
      </c>
      <c r="I25" s="8">
        <f t="shared" si="15"/>
        <v>232.90000000000003</v>
      </c>
      <c r="J25" s="8">
        <f t="shared" si="15"/>
        <v>271.7166666666667</v>
      </c>
      <c r="K25" s="8">
        <f t="shared" si="15"/>
        <v>310.53333333333336</v>
      </c>
      <c r="L25" s="8">
        <f t="shared" si="15"/>
        <v>349.35</v>
      </c>
      <c r="M25" s="8">
        <f t="shared" si="15"/>
        <v>388.16666666666669</v>
      </c>
      <c r="N25" s="8">
        <f t="shared" si="15"/>
        <v>426.98333333333335</v>
      </c>
      <c r="O25" s="8">
        <f t="shared" si="15"/>
        <v>465.80000000000007</v>
      </c>
      <c r="P25" s="9">
        <f t="shared" si="8"/>
        <v>465.80000000000007</v>
      </c>
      <c r="Q25" s="21">
        <f t="shared" si="9"/>
        <v>0</v>
      </c>
      <c r="R25" s="22"/>
      <c r="S25" s="8">
        <f t="shared" si="10"/>
        <v>465.80000000000007</v>
      </c>
      <c r="T25" s="8">
        <f t="shared" si="10"/>
        <v>465.80000000000007</v>
      </c>
      <c r="U25" s="8">
        <f t="shared" si="10"/>
        <v>465.80000000000007</v>
      </c>
      <c r="V25" s="9">
        <f t="shared" si="11"/>
        <v>465.80000000000007</v>
      </c>
      <c r="W25" s="87"/>
      <c r="X25" s="23">
        <f t="shared" si="12"/>
        <v>0</v>
      </c>
      <c r="Z25" s="84"/>
    </row>
    <row r="26" spans="1:26" x14ac:dyDescent="0.3">
      <c r="A26" s="13" t="s">
        <v>30</v>
      </c>
      <c r="B26" s="13"/>
      <c r="C26" s="13"/>
      <c r="D26" s="8">
        <f t="shared" ref="D26:O26" si="16">((D$19-SUM(D22:D25,D29:D31))*D9)</f>
        <v>139.15020328972841</v>
      </c>
      <c r="E26" s="8">
        <f t="shared" si="16"/>
        <v>278.75852667767583</v>
      </c>
      <c r="F26" s="8">
        <f t="shared" si="16"/>
        <v>418.36684984570144</v>
      </c>
      <c r="G26" s="8">
        <f t="shared" si="16"/>
        <v>557.97517311075137</v>
      </c>
      <c r="H26" s="8">
        <f t="shared" si="16"/>
        <v>697.58349615587952</v>
      </c>
      <c r="I26" s="8">
        <f t="shared" si="16"/>
        <v>837.19181944033437</v>
      </c>
      <c r="J26" s="8">
        <f t="shared" si="16"/>
        <v>976.80014253720879</v>
      </c>
      <c r="K26" s="8">
        <f t="shared" si="16"/>
        <v>1116.4084658346001</v>
      </c>
      <c r="L26" s="8">
        <f t="shared" si="16"/>
        <v>1256.0167888797282</v>
      </c>
      <c r="M26" s="8">
        <f t="shared" si="16"/>
        <v>1395.6251120865636</v>
      </c>
      <c r="N26" s="8">
        <f t="shared" si="16"/>
        <v>1535.2334350670089</v>
      </c>
      <c r="O26" s="8">
        <f t="shared" si="16"/>
        <v>1674.8417581962246</v>
      </c>
      <c r="P26" s="9">
        <f t="shared" si="8"/>
        <v>1674.8417581962246</v>
      </c>
      <c r="Q26" s="21">
        <f t="shared" si="9"/>
        <v>-80.458241803775309</v>
      </c>
      <c r="R26" s="22"/>
      <c r="S26" s="8">
        <f>((S$19-SUM(S22:S25,S29:S31))*S9)</f>
        <v>1674.8417581962246</v>
      </c>
      <c r="T26" s="8">
        <f>((T$19-SUM(T22:T25,T29:T31))*T9)</f>
        <v>1755.3</v>
      </c>
      <c r="U26" s="8">
        <f>((U$19-SUM(U22:U25,U29:U31))*U9)</f>
        <v>1755.3</v>
      </c>
      <c r="V26" s="9">
        <f t="shared" si="11"/>
        <v>1755.3</v>
      </c>
      <c r="W26" s="87"/>
      <c r="X26" s="23">
        <f t="shared" si="12"/>
        <v>0</v>
      </c>
      <c r="Z26" s="118"/>
    </row>
    <row r="27" spans="1:26" x14ac:dyDescent="0.3">
      <c r="A27" s="13" t="s">
        <v>31</v>
      </c>
      <c r="B27" s="13"/>
      <c r="C27" s="13"/>
      <c r="D27" s="8">
        <f t="shared" ref="D27:O27" si="17">((D$19-SUM(D22:D25,D29:D31))*D10)</f>
        <v>29.791287185256042</v>
      </c>
      <c r="E27" s="8">
        <f t="shared" si="17"/>
        <v>59.680655344083966</v>
      </c>
      <c r="F27" s="8">
        <f t="shared" si="17"/>
        <v>89.570023455827837</v>
      </c>
      <c r="G27" s="8">
        <f t="shared" si="17"/>
        <v>119.45939158834408</v>
      </c>
      <c r="H27" s="8">
        <f t="shared" si="17"/>
        <v>149.3487596737763</v>
      </c>
      <c r="I27" s="8">
        <f t="shared" si="17"/>
        <v>179.238127810447</v>
      </c>
      <c r="J27" s="8">
        <f t="shared" si="17"/>
        <v>209.12749590695782</v>
      </c>
      <c r="K27" s="8">
        <f t="shared" si="17"/>
        <v>239.01686404639818</v>
      </c>
      <c r="L27" s="8">
        <f t="shared" si="17"/>
        <v>268.90623213183039</v>
      </c>
      <c r="M27" s="8">
        <f t="shared" si="17"/>
        <v>298.79560025188317</v>
      </c>
      <c r="N27" s="8">
        <f t="shared" si="17"/>
        <v>328.68496832346716</v>
      </c>
      <c r="O27" s="8">
        <f t="shared" si="17"/>
        <v>358.57433642690205</v>
      </c>
      <c r="P27" s="9">
        <f t="shared" si="8"/>
        <v>358.57433642690205</v>
      </c>
      <c r="Q27" s="21">
        <f t="shared" si="9"/>
        <v>-17.225663573097961</v>
      </c>
      <c r="R27" s="22"/>
      <c r="S27" s="8">
        <f>((S$19-SUM(S22:S25,S29:S31))*S10)</f>
        <v>358.57433642690205</v>
      </c>
      <c r="T27" s="8">
        <f>((T$19-SUM(T22:T25,T29:T31))*T10)</f>
        <v>375.8</v>
      </c>
      <c r="U27" s="8">
        <f>((U$19-SUM(U22:U25,U29:U31))*U10)</f>
        <v>375.8</v>
      </c>
      <c r="V27" s="9">
        <f t="shared" si="11"/>
        <v>375.8</v>
      </c>
      <c r="W27" s="87"/>
      <c r="X27" s="23">
        <f t="shared" si="12"/>
        <v>0</v>
      </c>
      <c r="Z27" s="118"/>
    </row>
    <row r="28" spans="1:26" x14ac:dyDescent="0.3">
      <c r="A28" s="13" t="s">
        <v>32</v>
      </c>
      <c r="B28" s="13"/>
      <c r="C28" s="13"/>
      <c r="D28" s="8">
        <f t="shared" ref="D28:O28" si="18">((D$19-SUM(D22:D25,D29:D31))*D11)</f>
        <v>46.1852153116822</v>
      </c>
      <c r="E28" s="8">
        <f t="shared" si="18"/>
        <v>92.522484841573487</v>
      </c>
      <c r="F28" s="8">
        <f t="shared" si="18"/>
        <v>138.85975429847073</v>
      </c>
      <c r="G28" s="8">
        <f t="shared" si="18"/>
        <v>185.19702378757123</v>
      </c>
      <c r="H28" s="8">
        <f t="shared" si="18"/>
        <v>231.53429320367766</v>
      </c>
      <c r="I28" s="8">
        <f t="shared" si="18"/>
        <v>277.87156269921883</v>
      </c>
      <c r="J28" s="8">
        <f t="shared" si="18"/>
        <v>324.20883213250033</v>
      </c>
      <c r="K28" s="8">
        <f t="shared" si="18"/>
        <v>370.54610163233525</v>
      </c>
      <c r="L28" s="8">
        <f t="shared" si="18"/>
        <v>416.88337104844169</v>
      </c>
      <c r="M28" s="8">
        <f t="shared" si="18"/>
        <v>463.22064051822019</v>
      </c>
      <c r="N28" s="8">
        <f t="shared" si="18"/>
        <v>509.55790991285789</v>
      </c>
      <c r="O28" s="8">
        <f t="shared" si="18"/>
        <v>555.89517935687377</v>
      </c>
      <c r="P28" s="9">
        <f t="shared" si="8"/>
        <v>555.89517935687377</v>
      </c>
      <c r="Q28" s="21">
        <f t="shared" si="9"/>
        <v>-26.704820643126254</v>
      </c>
      <c r="R28" s="22"/>
      <c r="S28" s="8">
        <f>((S$19-SUM(S22:S25,S29:S31))*S11)</f>
        <v>555.89517935687377</v>
      </c>
      <c r="T28" s="8">
        <f>((T$19-SUM(T22:T25,T29:T31))*T11)</f>
        <v>582.6</v>
      </c>
      <c r="U28" s="8">
        <f>((U$19-SUM(U22:U25,U29:U31))*U11)</f>
        <v>582.6</v>
      </c>
      <c r="V28" s="9">
        <f t="shared" si="11"/>
        <v>582.6</v>
      </c>
      <c r="W28" s="87"/>
      <c r="X28" s="23">
        <f t="shared" si="12"/>
        <v>0</v>
      </c>
      <c r="Z28" s="118"/>
    </row>
    <row r="29" spans="1:26" x14ac:dyDescent="0.3">
      <c r="A29" s="13" t="s">
        <v>33</v>
      </c>
      <c r="B29" s="13"/>
      <c r="C29" s="13"/>
      <c r="D29" s="8">
        <f t="shared" ref="D29:O29" si="19">D12</f>
        <v>0.35000000000000003</v>
      </c>
      <c r="E29" s="8">
        <f t="shared" si="19"/>
        <v>0.70000000000000007</v>
      </c>
      <c r="F29" s="8">
        <f t="shared" si="19"/>
        <v>1.05</v>
      </c>
      <c r="G29" s="8">
        <f t="shared" si="19"/>
        <v>1.4000000000000001</v>
      </c>
      <c r="H29" s="8">
        <f t="shared" si="19"/>
        <v>1.7500000000000002</v>
      </c>
      <c r="I29" s="8">
        <f t="shared" si="19"/>
        <v>2.1</v>
      </c>
      <c r="J29" s="8">
        <f t="shared" si="19"/>
        <v>2.4500000000000002</v>
      </c>
      <c r="K29" s="8">
        <f t="shared" si="19"/>
        <v>2.8000000000000003</v>
      </c>
      <c r="L29" s="8">
        <f t="shared" si="19"/>
        <v>3.1500000000000004</v>
      </c>
      <c r="M29" s="8">
        <f t="shared" si="19"/>
        <v>3.5000000000000004</v>
      </c>
      <c r="N29" s="8">
        <f t="shared" si="19"/>
        <v>3.8500000000000005</v>
      </c>
      <c r="O29" s="8">
        <f t="shared" si="19"/>
        <v>4.2</v>
      </c>
      <c r="P29" s="9">
        <f t="shared" si="8"/>
        <v>4.2</v>
      </c>
      <c r="Q29" s="21">
        <f t="shared" si="9"/>
        <v>0</v>
      </c>
      <c r="R29" s="22"/>
      <c r="S29" s="8">
        <f t="shared" ref="S29:U31" si="20">S12</f>
        <v>4.2</v>
      </c>
      <c r="T29" s="8">
        <f t="shared" si="20"/>
        <v>4.2</v>
      </c>
      <c r="U29" s="8">
        <f t="shared" si="20"/>
        <v>4.2</v>
      </c>
      <c r="V29" s="9">
        <f t="shared" si="11"/>
        <v>4.2</v>
      </c>
      <c r="W29" s="87"/>
      <c r="X29" s="23">
        <f t="shared" si="12"/>
        <v>0</v>
      </c>
      <c r="Z29" s="118"/>
    </row>
    <row r="30" spans="1:26" x14ac:dyDescent="0.3">
      <c r="A30" s="13" t="s">
        <v>34</v>
      </c>
      <c r="B30" s="13"/>
      <c r="C30" s="13"/>
      <c r="D30" s="8">
        <f t="shared" ref="D30:O30" si="21">D13</f>
        <v>2.7166666666666668</v>
      </c>
      <c r="E30" s="8">
        <f t="shared" si="21"/>
        <v>5.4333333333333336</v>
      </c>
      <c r="F30" s="8">
        <f t="shared" si="21"/>
        <v>8.15</v>
      </c>
      <c r="G30" s="8">
        <f t="shared" si="21"/>
        <v>10.866666666666667</v>
      </c>
      <c r="H30" s="8">
        <f t="shared" si="21"/>
        <v>13.583333333333334</v>
      </c>
      <c r="I30" s="8">
        <f t="shared" si="21"/>
        <v>16.3</v>
      </c>
      <c r="J30" s="8">
        <f t="shared" si="21"/>
        <v>19.016666666666666</v>
      </c>
      <c r="K30" s="8">
        <f t="shared" si="21"/>
        <v>21.733333333333334</v>
      </c>
      <c r="L30" s="8">
        <f t="shared" si="21"/>
        <v>24.450000000000003</v>
      </c>
      <c r="M30" s="8">
        <f t="shared" si="21"/>
        <v>27.166666666666668</v>
      </c>
      <c r="N30" s="8">
        <f t="shared" si="21"/>
        <v>29.883333333333333</v>
      </c>
      <c r="O30" s="8">
        <f t="shared" si="21"/>
        <v>32.6</v>
      </c>
      <c r="P30" s="9">
        <f t="shared" si="8"/>
        <v>32.6</v>
      </c>
      <c r="Q30" s="21">
        <f t="shared" si="9"/>
        <v>0</v>
      </c>
      <c r="R30" s="22"/>
      <c r="S30" s="8">
        <f t="shared" si="20"/>
        <v>32.6</v>
      </c>
      <c r="T30" s="8">
        <f t="shared" si="20"/>
        <v>32.6</v>
      </c>
      <c r="U30" s="8">
        <f t="shared" si="20"/>
        <v>32.6</v>
      </c>
      <c r="V30" s="9">
        <f t="shared" si="11"/>
        <v>32.6</v>
      </c>
      <c r="W30" s="87"/>
      <c r="X30" s="23">
        <f t="shared" si="12"/>
        <v>0</v>
      </c>
      <c r="Z30" s="118"/>
    </row>
    <row r="31" spans="1:26" x14ac:dyDescent="0.3">
      <c r="A31" s="13" t="s">
        <v>35</v>
      </c>
      <c r="B31" s="13"/>
      <c r="C31" s="13"/>
      <c r="D31" s="8">
        <f t="shared" ref="D31:O31" si="22">D14</f>
        <v>-1.5166666666666666</v>
      </c>
      <c r="E31" s="8">
        <f t="shared" si="22"/>
        <v>-3.0333333333333332</v>
      </c>
      <c r="F31" s="8">
        <f t="shared" si="22"/>
        <v>-4.55</v>
      </c>
      <c r="G31" s="8">
        <f t="shared" si="22"/>
        <v>-6.0666666666666664</v>
      </c>
      <c r="H31" s="8">
        <f t="shared" si="22"/>
        <v>-7.583333333333333</v>
      </c>
      <c r="I31" s="8">
        <f t="shared" si="22"/>
        <v>-9.1</v>
      </c>
      <c r="J31" s="8">
        <f t="shared" si="22"/>
        <v>-10.616666666666667</v>
      </c>
      <c r="K31" s="8">
        <f t="shared" si="22"/>
        <v>-12.133333333333333</v>
      </c>
      <c r="L31" s="8">
        <f t="shared" si="22"/>
        <v>-13.649999999999999</v>
      </c>
      <c r="M31" s="8">
        <f t="shared" si="22"/>
        <v>-15.166666666666666</v>
      </c>
      <c r="N31" s="8">
        <f t="shared" si="22"/>
        <v>-16.683333333333334</v>
      </c>
      <c r="O31" s="8">
        <f t="shared" si="22"/>
        <v>-18.2</v>
      </c>
      <c r="P31" s="9">
        <f t="shared" si="8"/>
        <v>-18.2</v>
      </c>
      <c r="Q31" s="21">
        <f t="shared" si="9"/>
        <v>0</v>
      </c>
      <c r="R31" s="22"/>
      <c r="S31" s="8">
        <f t="shared" si="20"/>
        <v>-18.2</v>
      </c>
      <c r="T31" s="8">
        <f t="shared" si="20"/>
        <v>-18.2</v>
      </c>
      <c r="U31" s="8">
        <f t="shared" si="20"/>
        <v>-18.2</v>
      </c>
      <c r="V31" s="9">
        <f t="shared" si="11"/>
        <v>-18.2</v>
      </c>
      <c r="W31" s="87"/>
      <c r="X31" s="23">
        <f t="shared" si="12"/>
        <v>0</v>
      </c>
      <c r="Z31" s="118"/>
    </row>
    <row r="32" spans="1:26" x14ac:dyDescent="0.3">
      <c r="A32" s="12" t="s">
        <v>18</v>
      </c>
      <c r="B32" s="12"/>
      <c r="C32" s="12"/>
      <c r="D32" s="9">
        <f t="shared" ref="D32:Q32" si="23">SUM(D22:D31)</f>
        <v>258.08503911999998</v>
      </c>
      <c r="E32" s="9">
        <f t="shared" si="23"/>
        <v>516.87833352999996</v>
      </c>
      <c r="F32" s="9">
        <f t="shared" si="23"/>
        <v>775.67162760000008</v>
      </c>
      <c r="G32" s="9">
        <f t="shared" si="23"/>
        <v>1034.46492182</v>
      </c>
      <c r="H32" s="9">
        <f t="shared" si="23"/>
        <v>1293.2582157000002</v>
      </c>
      <c r="I32" s="9">
        <f t="shared" si="23"/>
        <v>1552.0515099500003</v>
      </c>
      <c r="J32" s="9">
        <f t="shared" si="23"/>
        <v>1810.8448039100006</v>
      </c>
      <c r="K32" s="9">
        <f t="shared" si="23"/>
        <v>2069.6380981800003</v>
      </c>
      <c r="L32" s="9">
        <f t="shared" si="23"/>
        <v>2328.4313920600002</v>
      </c>
      <c r="M32" s="9">
        <f t="shared" si="23"/>
        <v>2587.2246861900003</v>
      </c>
      <c r="N32" s="9">
        <f t="shared" si="23"/>
        <v>2846.0179799700004</v>
      </c>
      <c r="O32" s="9">
        <f t="shared" si="23"/>
        <v>3104.8112739800004</v>
      </c>
      <c r="P32" s="9">
        <f t="shared" si="23"/>
        <v>3104.8112739800004</v>
      </c>
      <c r="Q32" s="9">
        <f t="shared" si="23"/>
        <v>-124.38872601999952</v>
      </c>
      <c r="S32" s="9">
        <f>SUM(S22:S31)</f>
        <v>3104.8112739800004</v>
      </c>
      <c r="T32" s="9">
        <f>SUM(T22:T31)</f>
        <v>3229.2</v>
      </c>
      <c r="U32" s="9">
        <f>SUM(U22:U31)</f>
        <v>3229.2</v>
      </c>
      <c r="V32" s="9">
        <f>SUM(V22:V31)</f>
        <v>3229.2</v>
      </c>
      <c r="W32" s="87"/>
      <c r="X32" s="9">
        <f>SUM(X22:X31)</f>
        <v>0</v>
      </c>
    </row>
    <row r="33" spans="1:22" x14ac:dyDescent="0.3">
      <c r="Q33" s="22"/>
    </row>
    <row r="34" spans="1:22" x14ac:dyDescent="0.3">
      <c r="A34" s="25" t="s">
        <v>40</v>
      </c>
      <c r="B34" s="26"/>
      <c r="C34" s="26"/>
      <c r="D34" s="26"/>
      <c r="E34" s="26"/>
      <c r="F34" s="26"/>
      <c r="G34" s="26"/>
      <c r="H34" s="26"/>
      <c r="I34" s="26"/>
      <c r="J34" s="26"/>
      <c r="K34" s="26"/>
      <c r="L34" s="26"/>
      <c r="M34" s="26"/>
      <c r="N34" s="26"/>
      <c r="O34" s="26"/>
      <c r="P34" s="26"/>
      <c r="Q34" s="26"/>
      <c r="S34" s="26"/>
      <c r="T34" s="26"/>
      <c r="U34" s="26"/>
      <c r="V34" s="26"/>
    </row>
    <row r="35" spans="1:22" x14ac:dyDescent="0.3">
      <c r="A35" s="13" t="s">
        <v>30</v>
      </c>
      <c r="B35" s="13"/>
      <c r="C35" s="13"/>
      <c r="D35" s="30">
        <v>146.27500000000001</v>
      </c>
      <c r="E35" s="30">
        <v>146.27500000000001</v>
      </c>
      <c r="F35" s="30">
        <v>146.27500000000001</v>
      </c>
      <c r="G35" s="8">
        <f>G26-SUM($D$35:F35)</f>
        <v>119.15017311075133</v>
      </c>
      <c r="H35" s="8">
        <f>H26-SUM($D$35:G35)</f>
        <v>139.60832304512815</v>
      </c>
      <c r="I35" s="8">
        <f>I26-SUM($D$35:H35)</f>
        <v>139.60832328445485</v>
      </c>
      <c r="J35" s="8">
        <f>J26-SUM($D$35:I35)</f>
        <v>139.60832309687441</v>
      </c>
      <c r="K35" s="8">
        <f>K26-SUM($D$35:J35)</f>
        <v>139.60832329739128</v>
      </c>
      <c r="L35" s="8">
        <f>L26-SUM($D$35:K35)</f>
        <v>139.60832304512815</v>
      </c>
      <c r="M35" s="8">
        <f>M26-SUM($D$35:L35)</f>
        <v>139.60832320683539</v>
      </c>
      <c r="N35" s="8">
        <f>N26-SUM($D$35:M35)</f>
        <v>139.60832298044534</v>
      </c>
      <c r="O35" s="8">
        <f>O26-SUM($D$35:N35)</f>
        <v>139.60832312921571</v>
      </c>
      <c r="P35" s="9">
        <f>SUM(D35:O35)</f>
        <v>1674.8417581962246</v>
      </c>
      <c r="Q35" s="21"/>
      <c r="R35" s="22"/>
      <c r="S35" s="8">
        <f>S26-P35</f>
        <v>0</v>
      </c>
      <c r="T35" s="8">
        <f>T26-SUM(P35,S35)</f>
        <v>80.458241803775309</v>
      </c>
      <c r="U35" s="8">
        <f>U26-SUM(P35,T35,S35)</f>
        <v>0</v>
      </c>
      <c r="V35" s="9">
        <f>SUM(S35:U35, P35)</f>
        <v>1755.3</v>
      </c>
    </row>
    <row r="36" spans="1:22" x14ac:dyDescent="0.3">
      <c r="A36" s="13" t="s">
        <v>31</v>
      </c>
      <c r="B36" s="13"/>
      <c r="C36" s="13"/>
      <c r="D36" s="30">
        <v>31.316666666666666</v>
      </c>
      <c r="E36" s="30">
        <v>31.316666666666666</v>
      </c>
      <c r="F36" s="30">
        <v>31.316666666666666</v>
      </c>
      <c r="G36" s="8">
        <f>G27-SUM($D$36:F36)</f>
        <v>25.509391588344073</v>
      </c>
      <c r="H36" s="8">
        <f>H27-SUM($D$36:G36)</f>
        <v>29.889368085432224</v>
      </c>
      <c r="I36" s="8">
        <f>I27-SUM($D$36:H36)</f>
        <v>29.889368136670697</v>
      </c>
      <c r="J36" s="8">
        <f>J27-SUM($D$36:I36)</f>
        <v>29.889368096510822</v>
      </c>
      <c r="K36" s="8">
        <f>K27-SUM($D$36:J36)</f>
        <v>29.889368139440364</v>
      </c>
      <c r="L36" s="8">
        <f>L27-SUM($D$36:K36)</f>
        <v>29.88936808543221</v>
      </c>
      <c r="M36" s="8">
        <f>M27-SUM($D$36:L36)</f>
        <v>29.889368120052779</v>
      </c>
      <c r="N36" s="8">
        <f>N27-SUM($D$36:M36)</f>
        <v>29.889368071583988</v>
      </c>
      <c r="O36" s="8">
        <f>O27-SUM($D$36:N36)</f>
        <v>29.88936810343489</v>
      </c>
      <c r="P36" s="9">
        <f>SUM(D36:O36)</f>
        <v>358.57433642690205</v>
      </c>
      <c r="Q36" s="21"/>
      <c r="R36" s="22"/>
      <c r="S36" s="8">
        <f>S27-P36</f>
        <v>0</v>
      </c>
      <c r="T36" s="8">
        <f>T27-SUM(P36,S36)</f>
        <v>17.225663573097961</v>
      </c>
      <c r="U36" s="8">
        <f>U27-SUM(P36,T36,S36)</f>
        <v>0</v>
      </c>
      <c r="V36" s="9">
        <f>SUM(S36:U36, P36)</f>
        <v>375.8</v>
      </c>
    </row>
    <row r="37" spans="1:22" x14ac:dyDescent="0.3">
      <c r="A37" s="13" t="s">
        <v>32</v>
      </c>
      <c r="B37" s="13"/>
      <c r="C37" s="13"/>
      <c r="D37" s="30">
        <v>48.550000000000004</v>
      </c>
      <c r="E37" s="30">
        <v>48.550000000000004</v>
      </c>
      <c r="F37" s="30">
        <v>48.550000000000004</v>
      </c>
      <c r="G37" s="8">
        <f>G28-SUM($D$37:F37)</f>
        <v>39.54702378757122</v>
      </c>
      <c r="H37" s="8">
        <f>H28-SUM($D$37:G37)</f>
        <v>46.337269416106437</v>
      </c>
      <c r="I37" s="8">
        <f>I28-SUM($D$37:H37)</f>
        <v>46.337269495541165</v>
      </c>
      <c r="J37" s="8">
        <f>J28-SUM($D$37:I37)</f>
        <v>46.337269433281506</v>
      </c>
      <c r="K37" s="8">
        <f>K28-SUM($D$37:J37)</f>
        <v>46.337269499834917</v>
      </c>
      <c r="L37" s="8">
        <f>L28-SUM($D$37:K37)</f>
        <v>46.337269416106437</v>
      </c>
      <c r="M37" s="8">
        <f>M28-SUM($D$37:L37)</f>
        <v>46.337269469778505</v>
      </c>
      <c r="N37" s="8">
        <f>N28-SUM($D$37:M37)</f>
        <v>46.337269394637701</v>
      </c>
      <c r="O37" s="8">
        <f>O28-SUM($D$37:N37)</f>
        <v>46.337269444015874</v>
      </c>
      <c r="P37" s="9">
        <f>SUM(D37:O37)</f>
        <v>555.89517935687377</v>
      </c>
      <c r="Q37" s="21"/>
      <c r="R37" s="22"/>
      <c r="S37" s="8">
        <f>S28-P37</f>
        <v>0</v>
      </c>
      <c r="T37" s="8">
        <f>T28-SUM(P37,S37)</f>
        <v>26.704820643126254</v>
      </c>
      <c r="U37" s="8">
        <f>U28-SUM(P37,T37,S37)</f>
        <v>0</v>
      </c>
      <c r="V37" s="9">
        <f>SUM(S37:U37, P37)</f>
        <v>582.6</v>
      </c>
    </row>
    <row r="38" spans="1:22" x14ac:dyDescent="0.3">
      <c r="A38" s="12" t="s">
        <v>41</v>
      </c>
      <c r="B38" s="12"/>
      <c r="C38" s="12"/>
      <c r="D38" s="9">
        <f t="shared" ref="D38:P38" si="24">SUM(D35:D37)</f>
        <v>226.14166666666668</v>
      </c>
      <c r="E38" s="9">
        <f t="shared" si="24"/>
        <v>226.14166666666668</v>
      </c>
      <c r="F38" s="9">
        <f t="shared" si="24"/>
        <v>226.14166666666668</v>
      </c>
      <c r="G38" s="9">
        <f t="shared" si="24"/>
        <v>184.20658848666662</v>
      </c>
      <c r="H38" s="9">
        <f t="shared" si="24"/>
        <v>215.83496054666682</v>
      </c>
      <c r="I38" s="9">
        <f t="shared" si="24"/>
        <v>215.83496091666672</v>
      </c>
      <c r="J38" s="9">
        <f t="shared" si="24"/>
        <v>215.83496062666674</v>
      </c>
      <c r="K38" s="9">
        <f t="shared" si="24"/>
        <v>215.83496093666656</v>
      </c>
      <c r="L38" s="9">
        <f t="shared" si="24"/>
        <v>215.83496054666679</v>
      </c>
      <c r="M38" s="9">
        <f t="shared" si="24"/>
        <v>215.83496079666668</v>
      </c>
      <c r="N38" s="9">
        <f t="shared" si="24"/>
        <v>215.83496044666703</v>
      </c>
      <c r="O38" s="9">
        <f t="shared" si="24"/>
        <v>215.83496067666647</v>
      </c>
      <c r="P38" s="9">
        <f t="shared" si="24"/>
        <v>2589.3112739800008</v>
      </c>
      <c r="Q38" s="9"/>
      <c r="S38" s="9">
        <f>SUM(S35:S37)</f>
        <v>0</v>
      </c>
      <c r="T38" s="9">
        <f>SUM(T35:T37)</f>
        <v>124.38872601999952</v>
      </c>
      <c r="U38" s="9">
        <f>SUM(U35:U37)</f>
        <v>0</v>
      </c>
      <c r="V38" s="9">
        <f>SUM(V35:V37)</f>
        <v>2713.7</v>
      </c>
    </row>
    <row r="39" spans="1:22" x14ac:dyDescent="0.3">
      <c r="Q39" s="22"/>
    </row>
    <row r="40" spans="1:22" x14ac:dyDescent="0.3">
      <c r="A40" s="25" t="s">
        <v>42</v>
      </c>
      <c r="B40" s="26"/>
      <c r="C40" s="26"/>
      <c r="D40" s="26"/>
      <c r="E40" s="26"/>
      <c r="F40" s="26"/>
      <c r="G40" s="26"/>
      <c r="H40" s="26"/>
      <c r="I40" s="26"/>
      <c r="J40" s="26"/>
      <c r="K40" s="26"/>
      <c r="L40" s="26"/>
      <c r="M40" s="26"/>
      <c r="N40" s="26"/>
      <c r="O40" s="26"/>
      <c r="P40" s="26"/>
      <c r="Q40" s="26"/>
      <c r="S40" s="26"/>
      <c r="T40" s="26"/>
      <c r="U40" s="26"/>
      <c r="V40" s="26"/>
    </row>
    <row r="41" spans="1:22" x14ac:dyDescent="0.3">
      <c r="A41" s="13" t="s">
        <v>43</v>
      </c>
      <c r="B41" s="13"/>
      <c r="C41" s="13"/>
      <c r="D41" s="8">
        <f t="shared" ref="D41:O41" si="25">D18</f>
        <v>258.08503911999998</v>
      </c>
      <c r="E41" s="8">
        <f t="shared" si="25"/>
        <v>258.79329441000004</v>
      </c>
      <c r="F41" s="8">
        <f t="shared" si="25"/>
        <v>258.79329407</v>
      </c>
      <c r="G41" s="8">
        <f t="shared" si="25"/>
        <v>258.79329422000001</v>
      </c>
      <c r="H41" s="8">
        <f t="shared" si="25"/>
        <v>258.79329388000008</v>
      </c>
      <c r="I41" s="8">
        <f t="shared" si="25"/>
        <v>258.79329424999992</v>
      </c>
      <c r="J41" s="8">
        <f t="shared" si="25"/>
        <v>258.79329396000003</v>
      </c>
      <c r="K41" s="8">
        <f t="shared" si="25"/>
        <v>258.79329427000005</v>
      </c>
      <c r="L41" s="8">
        <f t="shared" si="25"/>
        <v>258.79329387999996</v>
      </c>
      <c r="M41" s="8">
        <f t="shared" si="25"/>
        <v>258.79329412999994</v>
      </c>
      <c r="N41" s="8">
        <f t="shared" si="25"/>
        <v>258.79329378</v>
      </c>
      <c r="O41" s="8">
        <f t="shared" si="25"/>
        <v>258.79329401000001</v>
      </c>
      <c r="P41" s="9">
        <f>SUM(D41:O41)</f>
        <v>3104.8112739800004</v>
      </c>
      <c r="Q41" s="21"/>
      <c r="R41" s="22"/>
      <c r="S41" s="8">
        <f>S18</f>
        <v>0</v>
      </c>
      <c r="T41" s="8">
        <f>T18</f>
        <v>124.38872601999947</v>
      </c>
      <c r="U41" s="8">
        <f>U18</f>
        <v>0</v>
      </c>
      <c r="V41" s="9">
        <f>SUM(S41:U41,P41)</f>
        <v>3229.2</v>
      </c>
    </row>
    <row r="42" spans="1:22" x14ac:dyDescent="0.3">
      <c r="A42" s="13" t="s">
        <v>44</v>
      </c>
      <c r="B42" s="13"/>
      <c r="C42" s="13"/>
      <c r="D42" s="8">
        <v>258.08942461999993</v>
      </c>
      <c r="E42" s="8">
        <v>258.07644078000004</v>
      </c>
      <c r="F42" s="8">
        <v>258.07644054000002</v>
      </c>
      <c r="G42" s="8">
        <v>258.07644077999998</v>
      </c>
      <c r="H42" s="8">
        <v>258.07644028000004</v>
      </c>
      <c r="I42" s="8">
        <v>258.07644084999993</v>
      </c>
      <c r="J42" s="8">
        <v>258.07644033999998</v>
      </c>
      <c r="K42" s="8">
        <v>258.07644083000008</v>
      </c>
      <c r="L42" s="8">
        <v>258.07644025999991</v>
      </c>
      <c r="M42" s="8">
        <v>258.07644085999993</v>
      </c>
      <c r="N42" s="8">
        <v>258.07644016999996</v>
      </c>
      <c r="O42" s="8">
        <v>258.07644092999999</v>
      </c>
      <c r="P42" s="9">
        <f>SUM(D42:O42)</f>
        <v>3096.9302712399995</v>
      </c>
      <c r="Q42" s="21"/>
      <c r="R42" s="22"/>
      <c r="S42" s="8">
        <v>0</v>
      </c>
      <c r="T42" s="8">
        <v>132</v>
      </c>
      <c r="U42" s="8">
        <v>0</v>
      </c>
      <c r="V42" s="9">
        <f>SUM(S42:U42,P42)</f>
        <v>3228.9302712399995</v>
      </c>
    </row>
    <row r="43" spans="1:22" x14ac:dyDescent="0.3">
      <c r="A43" s="12" t="s">
        <v>41</v>
      </c>
      <c r="B43" s="12"/>
      <c r="C43" s="12"/>
      <c r="D43" s="9">
        <f t="shared" ref="D43:O43" si="26">D41-D42</f>
        <v>-4.3854999999553002E-3</v>
      </c>
      <c r="E43" s="9">
        <f t="shared" si="26"/>
        <v>0.71685363000000279</v>
      </c>
      <c r="F43" s="9">
        <f t="shared" si="26"/>
        <v>0.71685352999998031</v>
      </c>
      <c r="G43" s="9">
        <f t="shared" si="26"/>
        <v>0.7168534400000226</v>
      </c>
      <c r="H43" s="9">
        <f t="shared" si="26"/>
        <v>0.71685360000003584</v>
      </c>
      <c r="I43" s="9">
        <f t="shared" si="26"/>
        <v>0.71685339999999087</v>
      </c>
      <c r="J43" s="9">
        <f t="shared" si="26"/>
        <v>0.71685362000005171</v>
      </c>
      <c r="K43" s="9">
        <f t="shared" si="26"/>
        <v>0.71685343999996576</v>
      </c>
      <c r="L43" s="9">
        <f t="shared" si="26"/>
        <v>0.71685362000005171</v>
      </c>
      <c r="M43" s="9">
        <f t="shared" si="26"/>
        <v>0.71685327000000143</v>
      </c>
      <c r="N43" s="9">
        <f t="shared" si="26"/>
        <v>0.71685361000004377</v>
      </c>
      <c r="O43" s="9">
        <f t="shared" si="26"/>
        <v>0.71685308000002124</v>
      </c>
      <c r="P43" s="9">
        <f>SUM(D43:O43)</f>
        <v>7.8810027400002127</v>
      </c>
      <c r="Q43" s="9"/>
      <c r="S43" s="9">
        <f>S41-S42</f>
        <v>0</v>
      </c>
      <c r="T43" s="9">
        <f>T41-T42</f>
        <v>-7.6112739800005329</v>
      </c>
      <c r="U43" s="9">
        <f>U41-U42</f>
        <v>0</v>
      </c>
      <c r="V43" s="9">
        <f>V41-V42</f>
        <v>0.26972876000036194</v>
      </c>
    </row>
    <row r="44" spans="1:22" x14ac:dyDescent="0.3">
      <c r="A44" s="94" t="s">
        <v>45</v>
      </c>
      <c r="B44" s="95"/>
      <c r="C44" s="35"/>
      <c r="D44" s="94" t="s">
        <v>84</v>
      </c>
      <c r="E44" s="120"/>
      <c r="F44" s="120"/>
      <c r="G44" s="120"/>
      <c r="H44" s="120"/>
      <c r="I44" s="120"/>
      <c r="J44" s="120"/>
      <c r="K44" s="120"/>
      <c r="L44" s="120"/>
      <c r="M44" s="120"/>
      <c r="N44" s="120"/>
      <c r="O44" s="120"/>
      <c r="P44" s="95"/>
      <c r="S44" s="100" t="s">
        <v>83</v>
      </c>
      <c r="T44" s="101"/>
      <c r="U44" s="101"/>
      <c r="V44" s="102"/>
    </row>
    <row r="45" spans="1:22" x14ac:dyDescent="0.3">
      <c r="A45" s="96"/>
      <c r="B45" s="97"/>
      <c r="C45" s="84"/>
      <c r="D45" s="96"/>
      <c r="E45" s="118"/>
      <c r="F45" s="118"/>
      <c r="G45" s="118"/>
      <c r="H45" s="118"/>
      <c r="I45" s="118"/>
      <c r="J45" s="118"/>
      <c r="K45" s="118"/>
      <c r="L45" s="118"/>
      <c r="M45" s="118"/>
      <c r="N45" s="118"/>
      <c r="O45" s="118"/>
      <c r="P45" s="97"/>
      <c r="S45" s="103"/>
      <c r="T45" s="122"/>
      <c r="U45" s="122"/>
      <c r="V45" s="105"/>
    </row>
    <row r="46" spans="1:22" x14ac:dyDescent="0.3">
      <c r="A46" s="96"/>
      <c r="B46" s="97"/>
      <c r="C46" s="84"/>
      <c r="D46" s="96"/>
      <c r="E46" s="118"/>
      <c r="F46" s="118"/>
      <c r="G46" s="118"/>
      <c r="H46" s="118"/>
      <c r="I46" s="118"/>
      <c r="J46" s="118"/>
      <c r="K46" s="118"/>
      <c r="L46" s="118"/>
      <c r="M46" s="118"/>
      <c r="N46" s="118"/>
      <c r="O46" s="118"/>
      <c r="P46" s="97"/>
      <c r="S46" s="103"/>
      <c r="T46" s="122"/>
      <c r="U46" s="122"/>
      <c r="V46" s="105"/>
    </row>
    <row r="47" spans="1:22" x14ac:dyDescent="0.3">
      <c r="A47" s="98"/>
      <c r="B47" s="99"/>
      <c r="C47" s="37"/>
      <c r="D47" s="98"/>
      <c r="E47" s="121"/>
      <c r="F47" s="121"/>
      <c r="G47" s="121"/>
      <c r="H47" s="121"/>
      <c r="I47" s="121"/>
      <c r="J47" s="121"/>
      <c r="K47" s="121"/>
      <c r="L47" s="121"/>
      <c r="M47" s="121"/>
      <c r="N47" s="121"/>
      <c r="O47" s="121"/>
      <c r="P47" s="99"/>
      <c r="S47" s="106"/>
      <c r="T47" s="107"/>
      <c r="U47" s="107"/>
      <c r="V47" s="108"/>
    </row>
    <row r="48" spans="1:22" x14ac:dyDescent="0.3">
      <c r="A48" s="27"/>
    </row>
    <row r="50" spans="3:3" x14ac:dyDescent="0.3">
      <c r="C50" s="22"/>
    </row>
  </sheetData>
  <mergeCells count="11">
    <mergeCell ref="Z12:Z14"/>
    <mergeCell ref="Z26:Z28"/>
    <mergeCell ref="Z29:Z31"/>
    <mergeCell ref="A44:B47"/>
    <mergeCell ref="D44:P47"/>
    <mergeCell ref="S44:V47"/>
    <mergeCell ref="Z9:Z11"/>
    <mergeCell ref="D2:Q2"/>
    <mergeCell ref="S2:V2"/>
    <mergeCell ref="X2:X3"/>
    <mergeCell ref="Z2:Z3"/>
  </mergeCells>
  <pageMargins left="0.7" right="0.7" top="0.75" bottom="0.75" header="0.3" footer="0.3"/>
  <pageSetup paperSize="9"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C3202-539D-4E87-B773-F80ADEC7736B}">
  <dimension ref="A1:Z71"/>
  <sheetViews>
    <sheetView showGridLines="0" zoomScale="85" zoomScaleNormal="85" workbookViewId="0">
      <pane xSplit="2" ySplit="3" topLeftCell="C4" activePane="bottomRight" state="frozen"/>
      <selection activeCell="G57" sqref="G57"/>
      <selection pane="topRight" activeCell="G57" sqref="G57"/>
      <selection pane="bottomLeft" activeCell="G57" sqref="G57"/>
      <selection pane="bottomRight" activeCell="F24" sqref="F24"/>
    </sheetView>
  </sheetViews>
  <sheetFormatPr defaultRowHeight="14.4" x14ac:dyDescent="0.3"/>
  <cols>
    <col min="1" max="1" width="37.44140625" customWidth="1"/>
    <col min="2" max="3" width="8.77734375" customWidth="1"/>
    <col min="17" max="17" width="11.44140625" customWidth="1"/>
    <col min="18" max="18" width="2.21875" customWidth="1"/>
    <col min="19" max="21" width="11.5546875" customWidth="1"/>
    <col min="23" max="23" width="2.21875" customWidth="1"/>
    <col min="24" max="24" width="12.21875" customWidth="1"/>
    <col min="25" max="25" width="3.5546875" customWidth="1"/>
    <col min="26" max="26" width="112.777343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42"/>
      <c r="X2" s="92" t="s">
        <v>2</v>
      </c>
      <c r="Z2" s="83"/>
    </row>
    <row r="3" spans="1:26" ht="57.6" customHeight="1" x14ac:dyDescent="0.3">
      <c r="A3" s="3" t="s">
        <v>3</v>
      </c>
      <c r="B3" s="4" t="s">
        <v>4</v>
      </c>
      <c r="C3" s="4" t="s">
        <v>5</v>
      </c>
      <c r="D3" s="3" t="s">
        <v>6</v>
      </c>
      <c r="E3" s="3" t="s">
        <v>7</v>
      </c>
      <c r="F3" s="3" t="s">
        <v>8</v>
      </c>
      <c r="G3" s="3" t="s">
        <v>9</v>
      </c>
      <c r="H3" s="3" t="s">
        <v>10</v>
      </c>
      <c r="I3" s="3" t="s">
        <v>11</v>
      </c>
      <c r="J3" s="3" t="s">
        <v>12</v>
      </c>
      <c r="K3" s="3" t="s">
        <v>13</v>
      </c>
      <c r="L3" s="3" t="s">
        <v>14</v>
      </c>
      <c r="M3" s="3" t="s">
        <v>15</v>
      </c>
      <c r="N3" s="3" t="s">
        <v>16</v>
      </c>
      <c r="O3" s="3" t="s">
        <v>17</v>
      </c>
      <c r="P3" s="3" t="s">
        <v>18</v>
      </c>
      <c r="Q3" s="4" t="s">
        <v>19</v>
      </c>
      <c r="S3" s="5" t="s">
        <v>20</v>
      </c>
      <c r="T3" s="5" t="s">
        <v>21</v>
      </c>
      <c r="U3" s="5" t="s">
        <v>22</v>
      </c>
      <c r="V3" s="5" t="s">
        <v>18</v>
      </c>
      <c r="W3" s="42"/>
      <c r="X3" s="93"/>
      <c r="Z3" s="83"/>
    </row>
    <row r="4" spans="1:26" x14ac:dyDescent="0.3">
      <c r="A4" s="7" t="s">
        <v>23</v>
      </c>
      <c r="B4" s="7"/>
      <c r="C4" s="7"/>
      <c r="D4" s="13"/>
      <c r="E4" s="13"/>
      <c r="F4" s="13"/>
      <c r="G4" s="13"/>
      <c r="H4" s="13"/>
      <c r="I4" s="13"/>
      <c r="J4" s="13"/>
      <c r="K4" s="13"/>
      <c r="L4" s="13"/>
      <c r="M4" s="13"/>
      <c r="N4" s="13"/>
      <c r="O4" s="13"/>
      <c r="P4" s="15"/>
      <c r="Q4" s="10"/>
      <c r="S4" s="13"/>
      <c r="T4" s="13"/>
      <c r="U4" s="13"/>
      <c r="V4" s="15"/>
      <c r="X4" s="10"/>
    </row>
    <row r="5" spans="1:26" x14ac:dyDescent="0.3">
      <c r="A5" s="13" t="s">
        <v>24</v>
      </c>
      <c r="B5" s="13" t="s">
        <v>25</v>
      </c>
      <c r="C5" s="8">
        <v>0.57754352670329678</v>
      </c>
      <c r="D5" s="8">
        <v>6.1539690000000001E-2</v>
      </c>
      <c r="E5" s="8">
        <v>0.15098636000000001</v>
      </c>
      <c r="F5" s="8">
        <f>($C5/12)+E5</f>
        <v>0.19911498722527474</v>
      </c>
      <c r="G5" s="8">
        <f t="shared" ref="G5:O5" si="0">($C5/12)+F5</f>
        <v>0.24724361445054946</v>
      </c>
      <c r="H5" s="8">
        <f t="shared" si="0"/>
        <v>0.29537224167582421</v>
      </c>
      <c r="I5" s="8">
        <f t="shared" si="0"/>
        <v>0.34350086890109893</v>
      </c>
      <c r="J5" s="8">
        <f t="shared" si="0"/>
        <v>0.39162949612637366</v>
      </c>
      <c r="K5" s="8">
        <f t="shared" si="0"/>
        <v>0.43975812335164838</v>
      </c>
      <c r="L5" s="8">
        <f t="shared" si="0"/>
        <v>0.4878867505769231</v>
      </c>
      <c r="M5" s="8">
        <f t="shared" si="0"/>
        <v>0.53601537780219788</v>
      </c>
      <c r="N5" s="8">
        <f t="shared" si="0"/>
        <v>0.58414400502747266</v>
      </c>
      <c r="O5" s="8">
        <f t="shared" si="0"/>
        <v>0.63227263225274744</v>
      </c>
      <c r="P5" s="9">
        <f>O5</f>
        <v>0.63227263225274744</v>
      </c>
      <c r="Q5" s="10"/>
      <c r="S5" s="8">
        <f>P5</f>
        <v>0.63227263225274744</v>
      </c>
      <c r="T5" s="8">
        <f>S5</f>
        <v>0.63227263225274744</v>
      </c>
      <c r="U5" s="8">
        <f>T5</f>
        <v>0.63227263225274744</v>
      </c>
      <c r="V5" s="9">
        <f>U5</f>
        <v>0.63227263225274744</v>
      </c>
      <c r="X5" s="10"/>
    </row>
    <row r="6" spans="1:26" x14ac:dyDescent="0.3">
      <c r="A6" s="13" t="s">
        <v>26</v>
      </c>
      <c r="B6" s="13" t="s">
        <v>27</v>
      </c>
      <c r="C6" s="8">
        <v>30.5</v>
      </c>
      <c r="D6" s="8">
        <f>($C6/12)*D$1</f>
        <v>2.5416666666666665</v>
      </c>
      <c r="E6" s="8">
        <f t="shared" ref="E6:O6" si="1">($C6/12)*E$1</f>
        <v>5.083333333333333</v>
      </c>
      <c r="F6" s="8">
        <f t="shared" si="1"/>
        <v>7.625</v>
      </c>
      <c r="G6" s="8">
        <f t="shared" si="1"/>
        <v>10.166666666666666</v>
      </c>
      <c r="H6" s="8">
        <f t="shared" si="1"/>
        <v>12.708333333333332</v>
      </c>
      <c r="I6" s="8">
        <f t="shared" si="1"/>
        <v>15.25</v>
      </c>
      <c r="J6" s="8">
        <f t="shared" si="1"/>
        <v>17.791666666666664</v>
      </c>
      <c r="K6" s="8">
        <f t="shared" si="1"/>
        <v>20.333333333333332</v>
      </c>
      <c r="L6" s="8">
        <f t="shared" si="1"/>
        <v>22.875</v>
      </c>
      <c r="M6" s="8">
        <f t="shared" si="1"/>
        <v>25.416666666666664</v>
      </c>
      <c r="N6" s="8">
        <f t="shared" si="1"/>
        <v>27.958333333333332</v>
      </c>
      <c r="O6" s="8">
        <f t="shared" si="1"/>
        <v>30.5</v>
      </c>
      <c r="P6" s="9">
        <f t="shared" ref="P6:P8" si="2">O6</f>
        <v>30.5</v>
      </c>
      <c r="Q6" s="10"/>
      <c r="S6" s="8">
        <f t="shared" ref="S6:S8" si="3">P6</f>
        <v>30.5</v>
      </c>
      <c r="T6" s="8">
        <f t="shared" ref="T6:V14" si="4">S6</f>
        <v>30.5</v>
      </c>
      <c r="U6" s="8">
        <f t="shared" si="4"/>
        <v>30.5</v>
      </c>
      <c r="V6" s="9">
        <f t="shared" si="4"/>
        <v>30.5</v>
      </c>
      <c r="X6" s="10"/>
    </row>
    <row r="7" spans="1:26" x14ac:dyDescent="0.3">
      <c r="A7" s="13" t="s">
        <v>28</v>
      </c>
      <c r="B7" s="13" t="s">
        <v>25</v>
      </c>
      <c r="C7" s="8">
        <f>O7</f>
        <v>96.283546909172756</v>
      </c>
      <c r="D7" s="8">
        <v>4.2186303399999998</v>
      </c>
      <c r="E7" s="8">
        <v>8.4360182800000008</v>
      </c>
      <c r="F7" s="8">
        <v>12.653406220000003</v>
      </c>
      <c r="G7" s="8">
        <v>16.631564583659795</v>
      </c>
      <c r="H7" s="8">
        <v>24.635527089645333</v>
      </c>
      <c r="I7" s="8">
        <v>30.63948959563087</v>
      </c>
      <c r="J7" s="8">
        <v>36.643452101616404</v>
      </c>
      <c r="K7" s="8">
        <v>53.371471063127672</v>
      </c>
      <c r="L7" s="8">
        <v>64.099490024638939</v>
      </c>
      <c r="M7" s="8">
        <v>74.827508986150221</v>
      </c>
      <c r="N7" s="8">
        <v>85.555527947661488</v>
      </c>
      <c r="O7" s="8">
        <v>96.283546909172756</v>
      </c>
      <c r="P7" s="9">
        <f>O7</f>
        <v>96.283546909172756</v>
      </c>
      <c r="Q7" s="10"/>
      <c r="S7" s="8">
        <f t="shared" si="3"/>
        <v>96.283546909172756</v>
      </c>
      <c r="T7" s="8">
        <f t="shared" si="4"/>
        <v>96.283546909172756</v>
      </c>
      <c r="U7" s="8">
        <f t="shared" si="4"/>
        <v>96.283546909172756</v>
      </c>
      <c r="V7" s="9">
        <f t="shared" si="4"/>
        <v>96.283546909172756</v>
      </c>
      <c r="X7" s="10"/>
    </row>
    <row r="8" spans="1:26" x14ac:dyDescent="0.3">
      <c r="A8" s="13" t="s">
        <v>29</v>
      </c>
      <c r="B8" s="13" t="s">
        <v>27</v>
      </c>
      <c r="C8" s="8">
        <v>418.10315566179298</v>
      </c>
      <c r="D8" s="8">
        <v>34.87078248000001</v>
      </c>
      <c r="E8" s="8">
        <v>69.741564960000019</v>
      </c>
      <c r="F8" s="8">
        <v>104.61234744000002</v>
      </c>
      <c r="G8" s="8">
        <v>139.4485065101793</v>
      </c>
      <c r="H8" s="8">
        <v>174.28466558035856</v>
      </c>
      <c r="I8" s="8">
        <v>209.12082465053786</v>
      </c>
      <c r="J8" s="8">
        <v>243.95698372071712</v>
      </c>
      <c r="K8" s="8">
        <v>278.79314279089647</v>
      </c>
      <c r="L8" s="8">
        <v>313.6293018610757</v>
      </c>
      <c r="M8" s="8">
        <v>348.465460931255</v>
      </c>
      <c r="N8" s="8">
        <v>383.30162000143429</v>
      </c>
      <c r="O8" s="8">
        <v>418.13777907161358</v>
      </c>
      <c r="P8" s="9">
        <f t="shared" si="2"/>
        <v>418.13777907161358</v>
      </c>
      <c r="Q8" s="10"/>
      <c r="S8" s="8">
        <f t="shared" si="3"/>
        <v>418.13777907161358</v>
      </c>
      <c r="T8" s="8">
        <f t="shared" si="4"/>
        <v>418.13777907161358</v>
      </c>
      <c r="U8" s="8">
        <f t="shared" si="4"/>
        <v>418.13777907161358</v>
      </c>
      <c r="V8" s="9">
        <f t="shared" si="4"/>
        <v>418.13777907161358</v>
      </c>
      <c r="X8" s="10"/>
      <c r="Z8" s="84"/>
    </row>
    <row r="9" spans="1:26" x14ac:dyDescent="0.3">
      <c r="A9" s="13" t="s">
        <v>30</v>
      </c>
      <c r="B9" s="13" t="s">
        <v>27</v>
      </c>
      <c r="C9" s="8">
        <v>1755.2969192504827</v>
      </c>
      <c r="D9" s="31">
        <f>C$9/SUM(C$9:C$11)</f>
        <v>0.64683654268159829</v>
      </c>
      <c r="E9" s="31">
        <f>D9</f>
        <v>0.64683654268159829</v>
      </c>
      <c r="F9" s="31">
        <f t="shared" ref="F9:O11" si="5">E9</f>
        <v>0.64683654268159829</v>
      </c>
      <c r="G9" s="31">
        <f t="shared" si="5"/>
        <v>0.64683654268159829</v>
      </c>
      <c r="H9" s="31">
        <f t="shared" si="5"/>
        <v>0.64683654268159829</v>
      </c>
      <c r="I9" s="31">
        <f t="shared" si="5"/>
        <v>0.64683654268159829</v>
      </c>
      <c r="J9" s="31">
        <f t="shared" si="5"/>
        <v>0.64683654268159829</v>
      </c>
      <c r="K9" s="31">
        <f t="shared" si="5"/>
        <v>0.64683654268159829</v>
      </c>
      <c r="L9" s="31">
        <f t="shared" si="5"/>
        <v>0.64683654268159829</v>
      </c>
      <c r="M9" s="31">
        <f t="shared" si="5"/>
        <v>0.64683654268159829</v>
      </c>
      <c r="N9" s="31">
        <f t="shared" si="5"/>
        <v>0.64683654268159829</v>
      </c>
      <c r="O9" s="31">
        <f t="shared" si="5"/>
        <v>0.64683654268159829</v>
      </c>
      <c r="P9" s="33">
        <f>O9</f>
        <v>0.64683654268159829</v>
      </c>
      <c r="Q9" s="18"/>
      <c r="R9" s="19"/>
      <c r="S9" s="85">
        <f>O9</f>
        <v>0.64683654268159829</v>
      </c>
      <c r="T9" s="85">
        <f>S9</f>
        <v>0.64683654268159829</v>
      </c>
      <c r="U9" s="85">
        <f>T9</f>
        <v>0.64683654268159829</v>
      </c>
      <c r="V9" s="17">
        <f t="shared" si="4"/>
        <v>0.64683654268159829</v>
      </c>
      <c r="X9" s="10"/>
      <c r="Z9" s="27"/>
    </row>
    <row r="10" spans="1:26" x14ac:dyDescent="0.3">
      <c r="A10" s="13" t="s">
        <v>31</v>
      </c>
      <c r="B10" s="13" t="s">
        <v>27</v>
      </c>
      <c r="C10" s="8">
        <v>375.77354710142885</v>
      </c>
      <c r="D10" s="31">
        <f>C$10/SUM(C$9:C$11)</f>
        <v>0.13847461325351046</v>
      </c>
      <c r="E10" s="31">
        <f>D10</f>
        <v>0.13847461325351046</v>
      </c>
      <c r="F10" s="31">
        <f t="shared" si="5"/>
        <v>0.13847461325351046</v>
      </c>
      <c r="G10" s="31">
        <f t="shared" si="5"/>
        <v>0.13847461325351046</v>
      </c>
      <c r="H10" s="31">
        <f t="shared" si="5"/>
        <v>0.13847461325351046</v>
      </c>
      <c r="I10" s="31">
        <f t="shared" si="5"/>
        <v>0.13847461325351046</v>
      </c>
      <c r="J10" s="31">
        <f t="shared" si="5"/>
        <v>0.13847461325351046</v>
      </c>
      <c r="K10" s="31">
        <f t="shared" si="5"/>
        <v>0.13847461325351046</v>
      </c>
      <c r="L10" s="31">
        <f t="shared" si="5"/>
        <v>0.13847461325351046</v>
      </c>
      <c r="M10" s="31">
        <f t="shared" si="5"/>
        <v>0.13847461325351046</v>
      </c>
      <c r="N10" s="31">
        <f t="shared" si="5"/>
        <v>0.13847461325351046</v>
      </c>
      <c r="O10" s="31">
        <f t="shared" si="5"/>
        <v>0.13847461325351046</v>
      </c>
      <c r="P10" s="33">
        <f>O10</f>
        <v>0.13847461325351046</v>
      </c>
      <c r="Q10" s="18"/>
      <c r="R10" s="19"/>
      <c r="S10" s="85">
        <f t="shared" ref="S10:S11" si="6">O10</f>
        <v>0.13847461325351046</v>
      </c>
      <c r="T10" s="85">
        <f t="shared" ref="T10:U14" si="7">S10</f>
        <v>0.13847461325351046</v>
      </c>
      <c r="U10" s="85">
        <f t="shared" si="7"/>
        <v>0.13847461325351046</v>
      </c>
      <c r="V10" s="17">
        <f t="shared" si="4"/>
        <v>0.13847461325351046</v>
      </c>
      <c r="X10" s="10"/>
      <c r="Z10" s="27"/>
    </row>
    <row r="11" spans="1:26" x14ac:dyDescent="0.3">
      <c r="A11" s="13" t="s">
        <v>32</v>
      </c>
      <c r="B11" s="13" t="s">
        <v>27</v>
      </c>
      <c r="C11" s="8">
        <v>582.59334734285346</v>
      </c>
      <c r="D11" s="31">
        <f>C$11/SUM(C$9:C$11)</f>
        <v>0.21468884406489125</v>
      </c>
      <c r="E11" s="31">
        <f>D11</f>
        <v>0.21468884406489125</v>
      </c>
      <c r="F11" s="31">
        <f t="shared" si="5"/>
        <v>0.21468884406489125</v>
      </c>
      <c r="G11" s="31">
        <f t="shared" si="5"/>
        <v>0.21468884406489125</v>
      </c>
      <c r="H11" s="31">
        <f t="shared" si="5"/>
        <v>0.21468884406489125</v>
      </c>
      <c r="I11" s="31">
        <f t="shared" si="5"/>
        <v>0.21468884406489125</v>
      </c>
      <c r="J11" s="31">
        <f t="shared" si="5"/>
        <v>0.21468884406489125</v>
      </c>
      <c r="K11" s="31">
        <f t="shared" si="5"/>
        <v>0.21468884406489125</v>
      </c>
      <c r="L11" s="31">
        <f t="shared" si="5"/>
        <v>0.21468884406489125</v>
      </c>
      <c r="M11" s="31">
        <f t="shared" si="5"/>
        <v>0.21468884406489125</v>
      </c>
      <c r="N11" s="31">
        <f t="shared" si="5"/>
        <v>0.21468884406489125</v>
      </c>
      <c r="O11" s="31">
        <f t="shared" si="5"/>
        <v>0.21468884406489125</v>
      </c>
      <c r="P11" s="33">
        <f>O11</f>
        <v>0.21468884406489125</v>
      </c>
      <c r="Q11" s="18"/>
      <c r="R11" s="19"/>
      <c r="S11" s="85">
        <f t="shared" si="6"/>
        <v>0.21468884406489125</v>
      </c>
      <c r="T11" s="85">
        <f t="shared" si="7"/>
        <v>0.21468884406489125</v>
      </c>
      <c r="U11" s="85">
        <f t="shared" si="7"/>
        <v>0.21468884406489125</v>
      </c>
      <c r="V11" s="17">
        <f t="shared" si="4"/>
        <v>0.21468884406489125</v>
      </c>
      <c r="X11" s="10"/>
      <c r="Z11" s="27"/>
    </row>
    <row r="12" spans="1:26" x14ac:dyDescent="0.3">
      <c r="A12" s="13" t="s">
        <v>33</v>
      </c>
      <c r="B12" s="13" t="s">
        <v>27</v>
      </c>
      <c r="C12" s="8">
        <v>4.2060000000000004</v>
      </c>
      <c r="D12" s="8">
        <f>($C12/12)*D$1</f>
        <v>0.35050000000000003</v>
      </c>
      <c r="E12" s="8">
        <f t="shared" ref="E12:O14" si="8">($C12/12)*E$1</f>
        <v>0.70100000000000007</v>
      </c>
      <c r="F12" s="8">
        <f t="shared" si="8"/>
        <v>1.0515000000000001</v>
      </c>
      <c r="G12" s="8">
        <f t="shared" si="8"/>
        <v>1.4020000000000001</v>
      </c>
      <c r="H12" s="8">
        <f t="shared" si="8"/>
        <v>1.7525000000000002</v>
      </c>
      <c r="I12" s="8">
        <f t="shared" si="8"/>
        <v>2.1030000000000002</v>
      </c>
      <c r="J12" s="8">
        <f t="shared" si="8"/>
        <v>2.4535</v>
      </c>
      <c r="K12" s="8">
        <f t="shared" si="8"/>
        <v>2.8040000000000003</v>
      </c>
      <c r="L12" s="8">
        <f t="shared" si="8"/>
        <v>3.1545000000000005</v>
      </c>
      <c r="M12" s="8">
        <f t="shared" si="8"/>
        <v>3.5050000000000003</v>
      </c>
      <c r="N12" s="8">
        <f t="shared" si="8"/>
        <v>3.8555000000000001</v>
      </c>
      <c r="O12" s="8">
        <f t="shared" si="8"/>
        <v>4.2060000000000004</v>
      </c>
      <c r="P12" s="9">
        <f t="shared" ref="P12:P14" si="9">O12</f>
        <v>4.2060000000000004</v>
      </c>
      <c r="Q12" s="18"/>
      <c r="R12" s="19"/>
      <c r="S12" s="8">
        <f t="shared" ref="S12:S14" si="10">P12</f>
        <v>4.2060000000000004</v>
      </c>
      <c r="T12" s="8">
        <f t="shared" si="7"/>
        <v>4.2060000000000004</v>
      </c>
      <c r="U12" s="8">
        <f t="shared" si="7"/>
        <v>4.2060000000000004</v>
      </c>
      <c r="V12" s="9">
        <f t="shared" si="4"/>
        <v>4.2060000000000004</v>
      </c>
      <c r="X12" s="10"/>
      <c r="Z12" s="27"/>
    </row>
    <row r="13" spans="1:26" x14ac:dyDescent="0.3">
      <c r="A13" s="13" t="s">
        <v>34</v>
      </c>
      <c r="B13" s="13" t="s">
        <v>27</v>
      </c>
      <c r="C13" s="8">
        <v>32.56397802</v>
      </c>
      <c r="D13" s="8">
        <f>($C13/12)*D$1</f>
        <v>2.7136648349999999</v>
      </c>
      <c r="E13" s="8">
        <f t="shared" si="8"/>
        <v>5.4273296699999998</v>
      </c>
      <c r="F13" s="8">
        <f t="shared" si="8"/>
        <v>8.1409945050000001</v>
      </c>
      <c r="G13" s="8">
        <f t="shared" si="8"/>
        <v>10.85465934</v>
      </c>
      <c r="H13" s="8">
        <f t="shared" si="8"/>
        <v>13.568324174999999</v>
      </c>
      <c r="I13" s="8">
        <f t="shared" si="8"/>
        <v>16.28198901</v>
      </c>
      <c r="J13" s="8">
        <f t="shared" si="8"/>
        <v>18.995653845</v>
      </c>
      <c r="K13" s="8">
        <f t="shared" si="8"/>
        <v>21.709318679999999</v>
      </c>
      <c r="L13" s="8">
        <f t="shared" si="8"/>
        <v>24.422983514999999</v>
      </c>
      <c r="M13" s="8">
        <f t="shared" si="8"/>
        <v>27.136648349999998</v>
      </c>
      <c r="N13" s="8">
        <f t="shared" si="8"/>
        <v>29.850313184999997</v>
      </c>
      <c r="O13" s="8">
        <f t="shared" si="8"/>
        <v>32.56397802</v>
      </c>
      <c r="P13" s="9">
        <f t="shared" si="9"/>
        <v>32.56397802</v>
      </c>
      <c r="Q13" s="18"/>
      <c r="R13" s="19"/>
      <c r="S13" s="8">
        <f t="shared" si="10"/>
        <v>32.56397802</v>
      </c>
      <c r="T13" s="8">
        <f t="shared" si="7"/>
        <v>32.56397802</v>
      </c>
      <c r="U13" s="8">
        <f t="shared" si="7"/>
        <v>32.56397802</v>
      </c>
      <c r="V13" s="9">
        <f t="shared" si="4"/>
        <v>32.56397802</v>
      </c>
      <c r="X13" s="10"/>
      <c r="Z13" s="27"/>
    </row>
    <row r="14" spans="1:26" x14ac:dyDescent="0.3">
      <c r="A14" s="13" t="s">
        <v>35</v>
      </c>
      <c r="B14" s="13" t="s">
        <v>27</v>
      </c>
      <c r="C14" s="8">
        <v>-18.216477369616612</v>
      </c>
      <c r="D14" s="8">
        <f>($C14/12)*D$1</f>
        <v>-1.5180397808013844</v>
      </c>
      <c r="E14" s="8">
        <f t="shared" si="8"/>
        <v>-3.0360795616027687</v>
      </c>
      <c r="F14" s="8">
        <f t="shared" si="8"/>
        <v>-4.5541193424041531</v>
      </c>
      <c r="G14" s="8">
        <f t="shared" si="8"/>
        <v>-6.0721591232055374</v>
      </c>
      <c r="H14" s="8">
        <f t="shared" si="8"/>
        <v>-7.5901989040069218</v>
      </c>
      <c r="I14" s="8">
        <f t="shared" si="8"/>
        <v>-9.1082386848083061</v>
      </c>
      <c r="J14" s="8">
        <f t="shared" si="8"/>
        <v>-10.62627846560969</v>
      </c>
      <c r="K14" s="8">
        <f t="shared" si="8"/>
        <v>-12.144318246411075</v>
      </c>
      <c r="L14" s="8">
        <f t="shared" si="8"/>
        <v>-13.662358027212459</v>
      </c>
      <c r="M14" s="8">
        <f t="shared" si="8"/>
        <v>-15.180397808013844</v>
      </c>
      <c r="N14" s="8">
        <f t="shared" si="8"/>
        <v>-16.698437588815228</v>
      </c>
      <c r="O14" s="8">
        <f t="shared" si="8"/>
        <v>-18.216477369616612</v>
      </c>
      <c r="P14" s="9">
        <f t="shared" si="9"/>
        <v>-18.216477369616612</v>
      </c>
      <c r="Q14" s="18"/>
      <c r="R14" s="19"/>
      <c r="S14" s="8">
        <f t="shared" si="10"/>
        <v>-18.216477369616612</v>
      </c>
      <c r="T14" s="8">
        <f t="shared" si="7"/>
        <v>-18.216477369616612</v>
      </c>
      <c r="U14" s="8">
        <f t="shared" si="7"/>
        <v>-18.216477369616612</v>
      </c>
      <c r="V14" s="9">
        <f t="shared" si="4"/>
        <v>-18.216477369616612</v>
      </c>
      <c r="X14" s="10"/>
      <c r="Z14" s="27"/>
    </row>
    <row r="15" spans="1:26" x14ac:dyDescent="0.3">
      <c r="A15" s="12" t="s">
        <v>18</v>
      </c>
      <c r="B15" s="12"/>
      <c r="C15" s="9">
        <f>SUM(C5:C14)</f>
        <v>3277.6815604428175</v>
      </c>
      <c r="D15" s="9"/>
      <c r="E15" s="9"/>
      <c r="F15" s="9"/>
      <c r="G15" s="9"/>
      <c r="H15" s="9"/>
      <c r="I15" s="9"/>
      <c r="J15" s="9"/>
      <c r="K15" s="9"/>
      <c r="L15" s="9"/>
      <c r="M15" s="9"/>
      <c r="N15" s="9"/>
      <c r="O15" s="9"/>
      <c r="P15" s="9"/>
      <c r="Q15" s="10"/>
      <c r="S15" s="13"/>
      <c r="T15" s="13"/>
      <c r="U15" s="13"/>
      <c r="V15" s="15"/>
      <c r="X15" s="10"/>
    </row>
    <row r="16" spans="1:26" ht="5.55" customHeight="1" x14ac:dyDescent="0.3">
      <c r="A16" s="42"/>
      <c r="B16" s="42"/>
      <c r="C16" s="42"/>
      <c r="D16" s="86"/>
      <c r="E16" s="86"/>
      <c r="F16" s="86"/>
      <c r="G16" s="86"/>
      <c r="H16" s="86"/>
      <c r="I16" s="86"/>
      <c r="J16" s="86"/>
      <c r="K16" s="86"/>
      <c r="L16" s="86"/>
      <c r="M16" s="86"/>
      <c r="N16" s="86"/>
      <c r="O16" s="86"/>
      <c r="P16" s="86"/>
    </row>
    <row r="17" spans="1:26" x14ac:dyDescent="0.3">
      <c r="A17" s="7" t="s">
        <v>36</v>
      </c>
      <c r="B17" s="7"/>
      <c r="C17" s="7"/>
      <c r="D17" s="13"/>
      <c r="E17" s="13"/>
      <c r="F17" s="13"/>
      <c r="G17" s="13"/>
      <c r="H17" s="13"/>
      <c r="I17" s="13"/>
      <c r="J17" s="13"/>
      <c r="K17" s="13"/>
      <c r="L17" s="13"/>
      <c r="M17" s="13"/>
      <c r="N17" s="13"/>
      <c r="O17" s="13"/>
      <c r="P17" s="15"/>
      <c r="Q17" s="10"/>
      <c r="S17" s="13"/>
      <c r="T17" s="13"/>
      <c r="U17" s="13"/>
      <c r="V17" s="15"/>
      <c r="X17" s="10"/>
    </row>
    <row r="18" spans="1:26" x14ac:dyDescent="0.3">
      <c r="A18" s="13" t="s">
        <v>37</v>
      </c>
      <c r="B18" s="13" t="s">
        <v>25</v>
      </c>
      <c r="C18" s="13"/>
      <c r="D18" s="24">
        <v>258.07752260333302</v>
      </c>
      <c r="E18" s="24">
        <v>258.79397739787902</v>
      </c>
      <c r="F18" s="24">
        <v>264.485458685879</v>
      </c>
      <c r="G18" s="24">
        <v>264.485458685879</v>
      </c>
      <c r="H18" s="24">
        <v>264.485458685879</v>
      </c>
      <c r="I18" s="24">
        <v>266.51417552132364</v>
      </c>
      <c r="J18" s="24">
        <v>269.51417552132364</v>
      </c>
      <c r="K18" s="24">
        <v>269.51417552132364</v>
      </c>
      <c r="L18" s="24">
        <v>271.55832875540989</v>
      </c>
      <c r="M18" s="24">
        <v>276.53406450214504</v>
      </c>
      <c r="N18" s="24">
        <v>276.53406450214504</v>
      </c>
      <c r="O18" s="24">
        <v>276.53406450214504</v>
      </c>
      <c r="P18" s="9">
        <f>SUM(D18:O18)</f>
        <v>3217.0309248846652</v>
      </c>
      <c r="Q18" s="10"/>
      <c r="S18" s="11"/>
      <c r="T18" s="24">
        <f>140.27</f>
        <v>140.27000000000001</v>
      </c>
      <c r="U18" s="11"/>
      <c r="V18" s="9">
        <f>SUM(S18:U18)</f>
        <v>140.27000000000001</v>
      </c>
      <c r="W18" s="42"/>
      <c r="X18" s="10"/>
    </row>
    <row r="19" spans="1:26" x14ac:dyDescent="0.3">
      <c r="A19" s="12" t="s">
        <v>38</v>
      </c>
      <c r="B19" s="12"/>
      <c r="C19" s="12"/>
      <c r="D19" s="9">
        <f>SUM($D$18:D18)</f>
        <v>258.07752260333302</v>
      </c>
      <c r="E19" s="9">
        <f>SUM($D$18:E18)</f>
        <v>516.8715000012121</v>
      </c>
      <c r="F19" s="9">
        <f>SUM($D$18:F18)</f>
        <v>781.35695868709104</v>
      </c>
      <c r="G19" s="9">
        <f>SUM($D$18:G18)</f>
        <v>1045.84241737297</v>
      </c>
      <c r="H19" s="9">
        <f>SUM($D$18:H18)</f>
        <v>1310.3278760588489</v>
      </c>
      <c r="I19" s="9">
        <f>SUM($D$18:I18)</f>
        <v>1576.8420515801727</v>
      </c>
      <c r="J19" s="9">
        <f>SUM($D$18:J18)</f>
        <v>1846.3562271014962</v>
      </c>
      <c r="K19" s="9">
        <f>SUM($D$18:K18)</f>
        <v>2115.8704026228197</v>
      </c>
      <c r="L19" s="9">
        <f>SUM($D$18:L18)</f>
        <v>2387.4287313782297</v>
      </c>
      <c r="M19" s="9">
        <f>SUM($D$18:M18)</f>
        <v>2663.9627958803749</v>
      </c>
      <c r="N19" s="9">
        <f>SUM($D$18:N18)</f>
        <v>2940.49686038252</v>
      </c>
      <c r="O19" s="9">
        <f>SUM($D$18:O18)</f>
        <v>3217.0309248846652</v>
      </c>
      <c r="P19" s="9">
        <f>O19</f>
        <v>3217.0309248846652</v>
      </c>
      <c r="Q19" s="10"/>
      <c r="S19" s="9">
        <f>O19+S18</f>
        <v>3217.0309248846652</v>
      </c>
      <c r="T19" s="9">
        <f>S19+T18</f>
        <v>3357.3009248846652</v>
      </c>
      <c r="U19" s="9">
        <f>T19+U18</f>
        <v>3357.3009248846652</v>
      </c>
      <c r="V19" s="9">
        <f>U19</f>
        <v>3357.3009248846652</v>
      </c>
      <c r="W19" s="42"/>
      <c r="X19" s="10"/>
    </row>
    <row r="20" spans="1:26" ht="5.55" customHeight="1" x14ac:dyDescent="0.3">
      <c r="V20" s="42"/>
      <c r="W20" s="42"/>
    </row>
    <row r="21" spans="1:26" x14ac:dyDescent="0.3">
      <c r="A21" s="7" t="s">
        <v>79</v>
      </c>
      <c r="B21" s="7"/>
      <c r="C21" s="7"/>
      <c r="D21" s="13"/>
      <c r="E21" s="13"/>
      <c r="F21" s="13"/>
      <c r="G21" s="13"/>
      <c r="H21" s="13"/>
      <c r="I21" s="13"/>
      <c r="J21" s="13"/>
      <c r="K21" s="13"/>
      <c r="L21" s="13"/>
      <c r="M21" s="13"/>
      <c r="N21" s="13"/>
      <c r="O21" s="13"/>
      <c r="P21" s="15"/>
      <c r="Q21" s="10"/>
      <c r="S21" s="13"/>
      <c r="T21" s="13"/>
      <c r="U21" s="13"/>
      <c r="V21" s="12"/>
      <c r="W21" s="42"/>
      <c r="X21" s="10"/>
    </row>
    <row r="22" spans="1:26" x14ac:dyDescent="0.3">
      <c r="A22" s="13" t="s">
        <v>24</v>
      </c>
      <c r="B22" s="13"/>
      <c r="C22" s="13"/>
      <c r="D22" s="8">
        <f t="shared" ref="D22:O25" si="11">D5</f>
        <v>6.1539690000000001E-2</v>
      </c>
      <c r="E22" s="8">
        <f t="shared" si="11"/>
        <v>0.15098636000000001</v>
      </c>
      <c r="F22" s="8">
        <f t="shared" si="11"/>
        <v>0.19911498722527474</v>
      </c>
      <c r="G22" s="8">
        <f t="shared" si="11"/>
        <v>0.24724361445054946</v>
      </c>
      <c r="H22" s="8">
        <f t="shared" si="11"/>
        <v>0.29537224167582421</v>
      </c>
      <c r="I22" s="8">
        <f t="shared" si="11"/>
        <v>0.34350086890109893</v>
      </c>
      <c r="J22" s="8">
        <f t="shared" si="11"/>
        <v>0.39162949612637366</v>
      </c>
      <c r="K22" s="8">
        <f t="shared" si="11"/>
        <v>0.43975812335164838</v>
      </c>
      <c r="L22" s="8">
        <f t="shared" si="11"/>
        <v>0.4878867505769231</v>
      </c>
      <c r="M22" s="8">
        <f t="shared" si="11"/>
        <v>0.53601537780219788</v>
      </c>
      <c r="N22" s="8">
        <f t="shared" si="11"/>
        <v>0.58414400502747266</v>
      </c>
      <c r="O22" s="8">
        <f t="shared" si="11"/>
        <v>0.63227263225274744</v>
      </c>
      <c r="P22" s="9">
        <f>O22</f>
        <v>0.63227263225274744</v>
      </c>
      <c r="Q22" s="21">
        <f t="shared" ref="Q22:Q31" si="12">P22-C5</f>
        <v>5.4729105549450652E-2</v>
      </c>
      <c r="R22" s="22"/>
      <c r="S22" s="8">
        <f t="shared" ref="S22:U25" si="13">S5</f>
        <v>0.63227263225274744</v>
      </c>
      <c r="T22" s="8">
        <f t="shared" si="13"/>
        <v>0.63227263225274744</v>
      </c>
      <c r="U22" s="8">
        <f t="shared" si="13"/>
        <v>0.63227263225274744</v>
      </c>
      <c r="V22" s="9">
        <f t="shared" ref="V22:V31" si="14">U22</f>
        <v>0.63227263225274744</v>
      </c>
      <c r="W22" s="87"/>
      <c r="X22" s="23">
        <f t="shared" ref="X22:X31" si="15">V22-C5</f>
        <v>5.4729105549450652E-2</v>
      </c>
    </row>
    <row r="23" spans="1:26" x14ac:dyDescent="0.3">
      <c r="A23" s="13" t="s">
        <v>26</v>
      </c>
      <c r="B23" s="13"/>
      <c r="C23" s="13"/>
      <c r="D23" s="8">
        <f t="shared" si="11"/>
        <v>2.5416666666666665</v>
      </c>
      <c r="E23" s="8">
        <f t="shared" si="11"/>
        <v>5.083333333333333</v>
      </c>
      <c r="F23" s="8">
        <f t="shared" si="11"/>
        <v>7.625</v>
      </c>
      <c r="G23" s="8">
        <f t="shared" si="11"/>
        <v>10.166666666666666</v>
      </c>
      <c r="H23" s="8">
        <f t="shared" si="11"/>
        <v>12.708333333333332</v>
      </c>
      <c r="I23" s="8">
        <f t="shared" si="11"/>
        <v>15.25</v>
      </c>
      <c r="J23" s="8">
        <f t="shared" si="11"/>
        <v>17.791666666666664</v>
      </c>
      <c r="K23" s="8">
        <f t="shared" si="11"/>
        <v>20.333333333333332</v>
      </c>
      <c r="L23" s="8">
        <f t="shared" si="11"/>
        <v>22.875</v>
      </c>
      <c r="M23" s="8">
        <f t="shared" si="11"/>
        <v>25.416666666666664</v>
      </c>
      <c r="N23" s="8">
        <f t="shared" si="11"/>
        <v>27.958333333333332</v>
      </c>
      <c r="O23" s="8">
        <f t="shared" si="11"/>
        <v>30.5</v>
      </c>
      <c r="P23" s="9">
        <f t="shared" ref="P23:P31" si="16">O23</f>
        <v>30.5</v>
      </c>
      <c r="Q23" s="21">
        <f t="shared" si="12"/>
        <v>0</v>
      </c>
      <c r="R23" s="22"/>
      <c r="S23" s="8">
        <f t="shared" si="13"/>
        <v>30.5</v>
      </c>
      <c r="T23" s="8">
        <f t="shared" si="13"/>
        <v>30.5</v>
      </c>
      <c r="U23" s="8">
        <f t="shared" si="13"/>
        <v>30.5</v>
      </c>
      <c r="V23" s="9">
        <f t="shared" si="14"/>
        <v>30.5</v>
      </c>
      <c r="W23" s="87"/>
      <c r="X23" s="23">
        <f t="shared" si="15"/>
        <v>0</v>
      </c>
    </row>
    <row r="24" spans="1:26" x14ac:dyDescent="0.3">
      <c r="A24" s="13" t="s">
        <v>28</v>
      </c>
      <c r="B24" s="13"/>
      <c r="C24" s="13"/>
      <c r="D24" s="8">
        <f t="shared" si="11"/>
        <v>4.2186303399999998</v>
      </c>
      <c r="E24" s="8">
        <f t="shared" si="11"/>
        <v>8.4360182800000008</v>
      </c>
      <c r="F24" s="8">
        <f t="shared" si="11"/>
        <v>12.653406220000003</v>
      </c>
      <c r="G24" s="8">
        <f t="shared" si="11"/>
        <v>16.631564583659795</v>
      </c>
      <c r="H24" s="8">
        <f t="shared" si="11"/>
        <v>24.635527089645333</v>
      </c>
      <c r="I24" s="8">
        <f t="shared" si="11"/>
        <v>30.63948959563087</v>
      </c>
      <c r="J24" s="8">
        <f t="shared" si="11"/>
        <v>36.643452101616404</v>
      </c>
      <c r="K24" s="8">
        <f t="shared" si="11"/>
        <v>53.371471063127672</v>
      </c>
      <c r="L24" s="8">
        <f t="shared" si="11"/>
        <v>64.099490024638939</v>
      </c>
      <c r="M24" s="8">
        <f t="shared" si="11"/>
        <v>74.827508986150221</v>
      </c>
      <c r="N24" s="8">
        <f t="shared" si="11"/>
        <v>85.555527947661488</v>
      </c>
      <c r="O24" s="8">
        <f t="shared" si="11"/>
        <v>96.283546909172756</v>
      </c>
      <c r="P24" s="9">
        <f t="shared" si="16"/>
        <v>96.283546909172756</v>
      </c>
      <c r="Q24" s="21">
        <f t="shared" si="12"/>
        <v>0</v>
      </c>
      <c r="R24" s="22"/>
      <c r="S24" s="8">
        <f t="shared" si="13"/>
        <v>96.283546909172756</v>
      </c>
      <c r="T24" s="8">
        <f t="shared" si="13"/>
        <v>96.283546909172756</v>
      </c>
      <c r="U24" s="8">
        <f t="shared" si="13"/>
        <v>96.283546909172756</v>
      </c>
      <c r="V24" s="9">
        <f t="shared" si="14"/>
        <v>96.283546909172756</v>
      </c>
      <c r="W24" s="87"/>
      <c r="X24" s="23">
        <f t="shared" si="15"/>
        <v>0</v>
      </c>
    </row>
    <row r="25" spans="1:26" x14ac:dyDescent="0.3">
      <c r="A25" s="13" t="s">
        <v>29</v>
      </c>
      <c r="B25" s="13"/>
      <c r="C25" s="13"/>
      <c r="D25" s="8">
        <f t="shared" si="11"/>
        <v>34.87078248000001</v>
      </c>
      <c r="E25" s="8">
        <f t="shared" si="11"/>
        <v>69.741564960000019</v>
      </c>
      <c r="F25" s="8">
        <f t="shared" si="11"/>
        <v>104.61234744000002</v>
      </c>
      <c r="G25" s="8">
        <f t="shared" si="11"/>
        <v>139.4485065101793</v>
      </c>
      <c r="H25" s="8">
        <f t="shared" si="11"/>
        <v>174.28466558035856</v>
      </c>
      <c r="I25" s="8">
        <f t="shared" si="11"/>
        <v>209.12082465053786</v>
      </c>
      <c r="J25" s="8">
        <f t="shared" si="11"/>
        <v>243.95698372071712</v>
      </c>
      <c r="K25" s="8">
        <f t="shared" si="11"/>
        <v>278.79314279089647</v>
      </c>
      <c r="L25" s="8">
        <f t="shared" si="11"/>
        <v>313.6293018610757</v>
      </c>
      <c r="M25" s="8">
        <f t="shared" si="11"/>
        <v>348.465460931255</v>
      </c>
      <c r="N25" s="8">
        <f t="shared" si="11"/>
        <v>383.30162000143429</v>
      </c>
      <c r="O25" s="8">
        <f t="shared" si="11"/>
        <v>418.13777907161358</v>
      </c>
      <c r="P25" s="9">
        <f t="shared" si="16"/>
        <v>418.13777907161358</v>
      </c>
      <c r="Q25" s="21">
        <f t="shared" si="12"/>
        <v>3.4623409820596862E-2</v>
      </c>
      <c r="R25" s="22"/>
      <c r="S25" s="8">
        <f t="shared" si="13"/>
        <v>418.13777907161358</v>
      </c>
      <c r="T25" s="8">
        <f t="shared" si="13"/>
        <v>418.13777907161358</v>
      </c>
      <c r="U25" s="8">
        <f t="shared" si="13"/>
        <v>418.13777907161358</v>
      </c>
      <c r="V25" s="9">
        <f t="shared" si="14"/>
        <v>418.13777907161358</v>
      </c>
      <c r="W25" s="87"/>
      <c r="X25" s="23">
        <f t="shared" si="15"/>
        <v>3.4623409820596862E-2</v>
      </c>
      <c r="Z25" s="84"/>
    </row>
    <row r="26" spans="1:26" x14ac:dyDescent="0.3">
      <c r="A26" s="13" t="s">
        <v>30</v>
      </c>
      <c r="B26" s="13"/>
      <c r="C26" s="13"/>
      <c r="D26" s="8">
        <f t="shared" ref="D26:O26" si="17">((D$19-SUM(D22:D25,D29:D31))*D9)</f>
        <v>138.96557263638516</v>
      </c>
      <c r="E26" s="8">
        <f t="shared" si="17"/>
        <v>278.37732679032291</v>
      </c>
      <c r="F26" s="8">
        <f t="shared" si="17"/>
        <v>421.49726504326622</v>
      </c>
      <c r="G26" s="8">
        <f t="shared" si="17"/>
        <v>564.79434141498086</v>
      </c>
      <c r="H26" s="8">
        <f t="shared" si="17"/>
        <v>705.48738055376043</v>
      </c>
      <c r="I26" s="8">
        <f t="shared" si="17"/>
        <v>848.78634096182213</v>
      </c>
      <c r="J26" s="8">
        <f t="shared" si="17"/>
        <v>994.02581099792849</v>
      </c>
      <c r="K26" s="8">
        <f t="shared" si="17"/>
        <v>1132.3285694328204</v>
      </c>
      <c r="L26" s="8">
        <f t="shared" si="17"/>
        <v>1275.8345801344499</v>
      </c>
      <c r="M26" s="8">
        <f t="shared" si="17"/>
        <v>1422.5590785437946</v>
      </c>
      <c r="N26" s="8">
        <f t="shared" si="17"/>
        <v>1569.2835769531391</v>
      </c>
      <c r="O26" s="8">
        <f t="shared" si="17"/>
        <v>1716.0080753624841</v>
      </c>
      <c r="P26" s="9">
        <f t="shared" si="16"/>
        <v>1716.0080753624841</v>
      </c>
      <c r="Q26" s="21">
        <f t="shared" si="12"/>
        <v>-39.28884388799861</v>
      </c>
      <c r="R26" s="22"/>
      <c r="S26" s="8">
        <f>((S$19-SUM(S22:S25,S29:S31))*S9)</f>
        <v>1716.0080753624841</v>
      </c>
      <c r="T26" s="8">
        <f>((T$19-SUM(T22:T25,T29:T31))*T9)</f>
        <v>1806.7398372044315</v>
      </c>
      <c r="U26" s="8">
        <f>((U$19-SUM(U22:U25,U29:U31))*U9)</f>
        <v>1806.7398372044315</v>
      </c>
      <c r="V26" s="9">
        <f t="shared" si="14"/>
        <v>1806.7398372044315</v>
      </c>
      <c r="W26" s="87"/>
      <c r="X26" s="23">
        <f t="shared" si="15"/>
        <v>51.442917953948836</v>
      </c>
      <c r="Z26" s="27"/>
    </row>
    <row r="27" spans="1:26" x14ac:dyDescent="0.3">
      <c r="A27" s="13" t="s">
        <v>31</v>
      </c>
      <c r="B27" s="13"/>
      <c r="C27" s="13"/>
      <c r="D27" s="8">
        <f t="shared" ref="D27:O27" si="18">((D$19-SUM(D22:D25,D29:D31))*D10)</f>
        <v>29.749716746984117</v>
      </c>
      <c r="E27" s="8">
        <f t="shared" si="18"/>
        <v>59.594951927153559</v>
      </c>
      <c r="F27" s="8">
        <f t="shared" si="18"/>
        <v>90.234034277511981</v>
      </c>
      <c r="G27" s="8">
        <f t="shared" si="18"/>
        <v>120.91103831421736</v>
      </c>
      <c r="H27" s="8">
        <f t="shared" si="18"/>
        <v>151.03057067927983</v>
      </c>
      <c r="I27" s="8">
        <f t="shared" si="18"/>
        <v>181.70797805003841</v>
      </c>
      <c r="J27" s="8">
        <f t="shared" si="18"/>
        <v>212.80080926055746</v>
      </c>
      <c r="K27" s="8">
        <f t="shared" si="18"/>
        <v>242.4086309008888</v>
      </c>
      <c r="L27" s="8">
        <f t="shared" si="18"/>
        <v>273.13036354926226</v>
      </c>
      <c r="M27" s="8">
        <f t="shared" si="18"/>
        <v>304.54110928081656</v>
      </c>
      <c r="N27" s="8">
        <f t="shared" si="18"/>
        <v>335.95185501237074</v>
      </c>
      <c r="O27" s="8">
        <f t="shared" si="18"/>
        <v>367.36260074392504</v>
      </c>
      <c r="P27" s="9">
        <f t="shared" si="16"/>
        <v>367.36260074392504</v>
      </c>
      <c r="Q27" s="21">
        <f t="shared" si="12"/>
        <v>-8.4109463575038035</v>
      </c>
      <c r="R27" s="22"/>
      <c r="S27" s="8">
        <f>((S$19-SUM(S22:S25,S29:S31))*S10)</f>
        <v>367.36260074392504</v>
      </c>
      <c r="T27" s="8">
        <f>((T$19-SUM(T22:T25,T29:T31))*T10)</f>
        <v>386.78643474499489</v>
      </c>
      <c r="U27" s="8">
        <f>((U$19-SUM(U22:U25,U29:U31))*U10)</f>
        <v>386.78643474499489</v>
      </c>
      <c r="V27" s="9">
        <f t="shared" si="14"/>
        <v>386.78643474499489</v>
      </c>
      <c r="W27" s="87"/>
      <c r="X27" s="23">
        <f t="shared" si="15"/>
        <v>11.012887643566046</v>
      </c>
      <c r="Z27" s="27"/>
    </row>
    <row r="28" spans="1:26" x14ac:dyDescent="0.3">
      <c r="A28" s="13" t="s">
        <v>32</v>
      </c>
      <c r="B28" s="13"/>
      <c r="C28" s="13"/>
      <c r="D28" s="8">
        <f t="shared" ref="D28:O28" si="19">((D$19-SUM(D22:D25,D29:D31))*D11)</f>
        <v>46.123488989098455</v>
      </c>
      <c r="E28" s="8">
        <f t="shared" si="19"/>
        <v>92.395068242005081</v>
      </c>
      <c r="F28" s="8">
        <f t="shared" si="19"/>
        <v>139.89741555649167</v>
      </c>
      <c r="G28" s="8">
        <f t="shared" si="19"/>
        <v>187.45855605202087</v>
      </c>
      <c r="H28" s="8">
        <f t="shared" si="19"/>
        <v>234.15540130980256</v>
      </c>
      <c r="I28" s="8">
        <f t="shared" si="19"/>
        <v>281.71716712805056</v>
      </c>
      <c r="J28" s="8">
        <f t="shared" si="19"/>
        <v>329.92299947849324</v>
      </c>
      <c r="K28" s="8">
        <f t="shared" si="19"/>
        <v>375.82649654481247</v>
      </c>
      <c r="L28" s="8">
        <f t="shared" si="19"/>
        <v>423.45698357043864</v>
      </c>
      <c r="M28" s="8">
        <f t="shared" si="19"/>
        <v>472.15570555190368</v>
      </c>
      <c r="N28" s="8">
        <f t="shared" si="19"/>
        <v>520.85442753336861</v>
      </c>
      <c r="O28" s="8">
        <f t="shared" si="19"/>
        <v>569.55314951483376</v>
      </c>
      <c r="P28" s="9">
        <f t="shared" si="16"/>
        <v>569.55314951483376</v>
      </c>
      <c r="Q28" s="21">
        <f t="shared" si="12"/>
        <v>-13.0401978280197</v>
      </c>
      <c r="R28" s="22"/>
      <c r="S28" s="8">
        <f>((S$19-SUM(S22:S25,S29:S31))*S11)</f>
        <v>569.55314951483376</v>
      </c>
      <c r="T28" s="8">
        <f>((T$19-SUM(T22:T25,T29:T31))*T11)</f>
        <v>599.66755367181599</v>
      </c>
      <c r="U28" s="8">
        <f>((U$19-SUM(U22:U25,U29:U31))*U11)</f>
        <v>599.66755367181599</v>
      </c>
      <c r="V28" s="9">
        <f t="shared" si="14"/>
        <v>599.66755367181599</v>
      </c>
      <c r="W28" s="87"/>
      <c r="X28" s="23">
        <f t="shared" si="15"/>
        <v>17.074206328962532</v>
      </c>
      <c r="Z28" s="27"/>
    </row>
    <row r="29" spans="1:26" x14ac:dyDescent="0.3">
      <c r="A29" s="13" t="s">
        <v>33</v>
      </c>
      <c r="B29" s="13"/>
      <c r="C29" s="13"/>
      <c r="D29" s="8">
        <f t="shared" ref="D29:O31" si="20">D12</f>
        <v>0.35050000000000003</v>
      </c>
      <c r="E29" s="8">
        <f t="shared" si="20"/>
        <v>0.70100000000000007</v>
      </c>
      <c r="F29" s="8">
        <f t="shared" si="20"/>
        <v>1.0515000000000001</v>
      </c>
      <c r="G29" s="8">
        <f t="shared" si="20"/>
        <v>1.4020000000000001</v>
      </c>
      <c r="H29" s="8">
        <f t="shared" si="20"/>
        <v>1.7525000000000002</v>
      </c>
      <c r="I29" s="8">
        <f t="shared" si="20"/>
        <v>2.1030000000000002</v>
      </c>
      <c r="J29" s="8">
        <f t="shared" si="20"/>
        <v>2.4535</v>
      </c>
      <c r="K29" s="8">
        <f t="shared" si="20"/>
        <v>2.8040000000000003</v>
      </c>
      <c r="L29" s="8">
        <f t="shared" si="20"/>
        <v>3.1545000000000005</v>
      </c>
      <c r="M29" s="8">
        <f t="shared" si="20"/>
        <v>3.5050000000000003</v>
      </c>
      <c r="N29" s="8">
        <f t="shared" si="20"/>
        <v>3.8555000000000001</v>
      </c>
      <c r="O29" s="8">
        <f t="shared" si="20"/>
        <v>4.2060000000000004</v>
      </c>
      <c r="P29" s="9">
        <f t="shared" si="16"/>
        <v>4.2060000000000004</v>
      </c>
      <c r="Q29" s="21">
        <f t="shared" si="12"/>
        <v>0</v>
      </c>
      <c r="R29" s="22"/>
      <c r="S29" s="8">
        <f t="shared" ref="S29:U31" si="21">S12</f>
        <v>4.2060000000000004</v>
      </c>
      <c r="T29" s="8">
        <f t="shared" si="21"/>
        <v>4.2060000000000004</v>
      </c>
      <c r="U29" s="8">
        <f t="shared" si="21"/>
        <v>4.2060000000000004</v>
      </c>
      <c r="V29" s="9">
        <f t="shared" si="14"/>
        <v>4.2060000000000004</v>
      </c>
      <c r="W29" s="87"/>
      <c r="X29" s="23">
        <f t="shared" si="15"/>
        <v>0</v>
      </c>
      <c r="Z29" s="27"/>
    </row>
    <row r="30" spans="1:26" x14ac:dyDescent="0.3">
      <c r="A30" s="13" t="s">
        <v>34</v>
      </c>
      <c r="B30" s="13"/>
      <c r="C30" s="13"/>
      <c r="D30" s="8">
        <f t="shared" si="20"/>
        <v>2.7136648349999999</v>
      </c>
      <c r="E30" s="8">
        <f t="shared" si="20"/>
        <v>5.4273296699999998</v>
      </c>
      <c r="F30" s="8">
        <f t="shared" si="20"/>
        <v>8.1409945050000001</v>
      </c>
      <c r="G30" s="8">
        <f t="shared" si="20"/>
        <v>10.85465934</v>
      </c>
      <c r="H30" s="8">
        <f t="shared" si="20"/>
        <v>13.568324174999999</v>
      </c>
      <c r="I30" s="8">
        <f t="shared" si="20"/>
        <v>16.28198901</v>
      </c>
      <c r="J30" s="8">
        <f t="shared" si="20"/>
        <v>18.995653845</v>
      </c>
      <c r="K30" s="8">
        <f t="shared" si="20"/>
        <v>21.709318679999999</v>
      </c>
      <c r="L30" s="8">
        <f t="shared" si="20"/>
        <v>24.422983514999999</v>
      </c>
      <c r="M30" s="8">
        <f t="shared" si="20"/>
        <v>27.136648349999998</v>
      </c>
      <c r="N30" s="8">
        <f t="shared" si="20"/>
        <v>29.850313184999997</v>
      </c>
      <c r="O30" s="8">
        <f t="shared" si="20"/>
        <v>32.56397802</v>
      </c>
      <c r="P30" s="9">
        <f t="shared" si="16"/>
        <v>32.56397802</v>
      </c>
      <c r="Q30" s="21">
        <f t="shared" si="12"/>
        <v>0</v>
      </c>
      <c r="R30" s="22"/>
      <c r="S30" s="8">
        <f t="shared" si="21"/>
        <v>32.56397802</v>
      </c>
      <c r="T30" s="8">
        <f t="shared" si="21"/>
        <v>32.56397802</v>
      </c>
      <c r="U30" s="8">
        <f t="shared" si="21"/>
        <v>32.56397802</v>
      </c>
      <c r="V30" s="9">
        <f t="shared" si="14"/>
        <v>32.56397802</v>
      </c>
      <c r="W30" s="87"/>
      <c r="X30" s="23">
        <f t="shared" si="15"/>
        <v>0</v>
      </c>
      <c r="Z30" s="27"/>
    </row>
    <row r="31" spans="1:26" x14ac:dyDescent="0.3">
      <c r="A31" s="13" t="s">
        <v>35</v>
      </c>
      <c r="B31" s="13"/>
      <c r="C31" s="13"/>
      <c r="D31" s="8">
        <f t="shared" si="20"/>
        <v>-1.5180397808013844</v>
      </c>
      <c r="E31" s="8">
        <f t="shared" si="20"/>
        <v>-3.0360795616027687</v>
      </c>
      <c r="F31" s="8">
        <f t="shared" si="20"/>
        <v>-4.5541193424041531</v>
      </c>
      <c r="G31" s="8">
        <f t="shared" si="20"/>
        <v>-6.0721591232055374</v>
      </c>
      <c r="H31" s="8">
        <f t="shared" si="20"/>
        <v>-7.5901989040069218</v>
      </c>
      <c r="I31" s="8">
        <f t="shared" si="20"/>
        <v>-9.1082386848083061</v>
      </c>
      <c r="J31" s="8">
        <f t="shared" si="20"/>
        <v>-10.62627846560969</v>
      </c>
      <c r="K31" s="8">
        <f t="shared" si="20"/>
        <v>-12.144318246411075</v>
      </c>
      <c r="L31" s="8">
        <f t="shared" si="20"/>
        <v>-13.662358027212459</v>
      </c>
      <c r="M31" s="8">
        <f t="shared" si="20"/>
        <v>-15.180397808013844</v>
      </c>
      <c r="N31" s="8">
        <f t="shared" si="20"/>
        <v>-16.698437588815228</v>
      </c>
      <c r="O31" s="8">
        <f t="shared" si="20"/>
        <v>-18.216477369616612</v>
      </c>
      <c r="P31" s="9">
        <f t="shared" si="16"/>
        <v>-18.216477369616612</v>
      </c>
      <c r="Q31" s="21">
        <f t="shared" si="12"/>
        <v>0</v>
      </c>
      <c r="R31" s="22"/>
      <c r="S31" s="8">
        <f t="shared" si="21"/>
        <v>-18.216477369616612</v>
      </c>
      <c r="T31" s="8">
        <f t="shared" si="21"/>
        <v>-18.216477369616612</v>
      </c>
      <c r="U31" s="8">
        <f t="shared" si="21"/>
        <v>-18.216477369616612</v>
      </c>
      <c r="V31" s="9">
        <f t="shared" si="14"/>
        <v>-18.216477369616612</v>
      </c>
      <c r="W31" s="87"/>
      <c r="X31" s="23">
        <f t="shared" si="15"/>
        <v>0</v>
      </c>
      <c r="Z31" s="27"/>
    </row>
    <row r="32" spans="1:26" x14ac:dyDescent="0.3">
      <c r="A32" s="12" t="s">
        <v>18</v>
      </c>
      <c r="B32" s="12"/>
      <c r="C32" s="12"/>
      <c r="D32" s="9">
        <f t="shared" ref="D32:Q32" si="22">SUM(D22:D31)</f>
        <v>258.07752260333302</v>
      </c>
      <c r="E32" s="9">
        <f t="shared" si="22"/>
        <v>516.8715000012121</v>
      </c>
      <c r="F32" s="9">
        <f t="shared" si="22"/>
        <v>781.35695868709104</v>
      </c>
      <c r="G32" s="9">
        <f t="shared" si="22"/>
        <v>1045.84241737297</v>
      </c>
      <c r="H32" s="9">
        <f t="shared" si="22"/>
        <v>1310.3278760588491</v>
      </c>
      <c r="I32" s="9">
        <f t="shared" si="22"/>
        <v>1576.8420515801727</v>
      </c>
      <c r="J32" s="9">
        <f t="shared" si="22"/>
        <v>1846.3562271014962</v>
      </c>
      <c r="K32" s="9">
        <f t="shared" si="22"/>
        <v>2115.8704026228197</v>
      </c>
      <c r="L32" s="9">
        <f t="shared" si="22"/>
        <v>2387.4287313782297</v>
      </c>
      <c r="M32" s="9">
        <f t="shared" si="22"/>
        <v>2663.9627958803753</v>
      </c>
      <c r="N32" s="9">
        <f t="shared" si="22"/>
        <v>2940.49686038252</v>
      </c>
      <c r="O32" s="9">
        <f t="shared" si="22"/>
        <v>3217.0309248846656</v>
      </c>
      <c r="P32" s="9">
        <f t="shared" si="22"/>
        <v>3217.0309248846656</v>
      </c>
      <c r="Q32" s="9">
        <f t="shared" si="22"/>
        <v>-60.650635558152068</v>
      </c>
      <c r="S32" s="9">
        <f>SUM(S22:S31)</f>
        <v>3217.0309248846656</v>
      </c>
      <c r="T32" s="9">
        <f>SUM(T22:T31)</f>
        <v>3357.3009248846647</v>
      </c>
      <c r="U32" s="9">
        <f>SUM(U22:U31)</f>
        <v>3357.3009248846647</v>
      </c>
      <c r="V32" s="9">
        <f>SUM(V22:V31)</f>
        <v>3357.3009248846647</v>
      </c>
      <c r="W32" s="87"/>
      <c r="X32" s="9">
        <f>SUM(X22:X31)</f>
        <v>79.619364441847466</v>
      </c>
    </row>
    <row r="33" spans="1:22" x14ac:dyDescent="0.3">
      <c r="Q33" s="22"/>
    </row>
    <row r="34" spans="1:22" x14ac:dyDescent="0.3">
      <c r="A34" s="25" t="s">
        <v>40</v>
      </c>
      <c r="B34" s="26"/>
      <c r="C34" s="26"/>
      <c r="D34" s="26"/>
      <c r="E34" s="26"/>
      <c r="F34" s="26"/>
      <c r="G34" s="26"/>
      <c r="H34" s="26"/>
      <c r="I34" s="26"/>
      <c r="J34" s="26"/>
      <c r="K34" s="26"/>
      <c r="L34" s="26"/>
      <c r="M34" s="26"/>
      <c r="N34" s="26"/>
      <c r="O34" s="26"/>
      <c r="P34" s="26"/>
      <c r="Q34" s="26"/>
      <c r="S34" s="26"/>
      <c r="T34" s="26"/>
      <c r="U34" s="26"/>
      <c r="V34" s="26"/>
    </row>
    <row r="35" spans="1:22" x14ac:dyDescent="0.3">
      <c r="A35" s="13" t="s">
        <v>30</v>
      </c>
      <c r="B35" s="13"/>
      <c r="C35" s="13"/>
      <c r="D35" s="30">
        <v>146.27500000000001</v>
      </c>
      <c r="E35" s="30">
        <v>146.27500000000001</v>
      </c>
      <c r="F35" s="30">
        <v>146.27500000000001</v>
      </c>
      <c r="G35" s="8">
        <f>G26-SUM($D$35:F35)</f>
        <v>125.96934141498082</v>
      </c>
      <c r="H35" s="8">
        <f>H26-SUM($D$35:G35)</f>
        <v>140.69303913877957</v>
      </c>
      <c r="I35" s="8">
        <f>I26-SUM($D$35:H35)</f>
        <v>143.2989604080617</v>
      </c>
      <c r="J35" s="8">
        <f>J26-SUM($D$35:I35)</f>
        <v>145.23947003610635</v>
      </c>
      <c r="K35" s="8">
        <f>K26-SUM($D$35:J35)</f>
        <v>138.30275843489187</v>
      </c>
      <c r="L35" s="8">
        <f>L26-SUM($D$35:K35)</f>
        <v>143.50601070162952</v>
      </c>
      <c r="M35" s="8">
        <f>M26-SUM($D$35:L35)</f>
        <v>146.72449840934473</v>
      </c>
      <c r="N35" s="8">
        <f>N26-SUM($D$35:M35)</f>
        <v>146.72449840934451</v>
      </c>
      <c r="O35" s="8">
        <f>O26-SUM($D$35:N35)</f>
        <v>146.72449840934496</v>
      </c>
      <c r="P35" s="9">
        <f>SUM(D35:O35)</f>
        <v>1716.0080753624841</v>
      </c>
      <c r="Q35" s="21"/>
      <c r="R35" s="22"/>
      <c r="S35" s="8">
        <f>S26-P35</f>
        <v>0</v>
      </c>
      <c r="T35" s="8">
        <f>T26-SUM(P35,S35)</f>
        <v>90.731761841947446</v>
      </c>
      <c r="U35" s="8">
        <f>U26-SUM(P35,T35,S35)</f>
        <v>0</v>
      </c>
      <c r="V35" s="9">
        <f>SUM(S35:U35, P35)</f>
        <v>1806.7398372044315</v>
      </c>
    </row>
    <row r="36" spans="1:22" x14ac:dyDescent="0.3">
      <c r="A36" s="13" t="s">
        <v>31</v>
      </c>
      <c r="B36" s="13"/>
      <c r="C36" s="13"/>
      <c r="D36" s="30">
        <v>31.316666666666666</v>
      </c>
      <c r="E36" s="30">
        <v>31.316666666666666</v>
      </c>
      <c r="F36" s="30">
        <v>31.316666666666666</v>
      </c>
      <c r="G36" s="8">
        <f>G27-SUM($D$36:F36)</f>
        <v>26.961038314217362</v>
      </c>
      <c r="H36" s="8">
        <f>H27-SUM($D$36:G36)</f>
        <v>30.119532365062469</v>
      </c>
      <c r="I36" s="8">
        <f>I27-SUM($D$36:H36)</f>
        <v>30.677407370758573</v>
      </c>
      <c r="J36" s="8">
        <f>J27-SUM($D$36:I36)</f>
        <v>31.092831210519051</v>
      </c>
      <c r="K36" s="8">
        <f>K27-SUM($D$36:J36)</f>
        <v>29.607821640331338</v>
      </c>
      <c r="L36" s="8">
        <f>L27-SUM($D$36:K36)</f>
        <v>30.721732648373461</v>
      </c>
      <c r="M36" s="8">
        <f>M27-SUM($D$36:L36)</f>
        <v>31.4107457315543</v>
      </c>
      <c r="N36" s="8">
        <f>N27-SUM($D$36:M36)</f>
        <v>31.410745731554186</v>
      </c>
      <c r="O36" s="8">
        <f>O27-SUM($D$36:N36)</f>
        <v>31.4107457315543</v>
      </c>
      <c r="P36" s="9">
        <f>SUM(D36:O36)</f>
        <v>367.36260074392504</v>
      </c>
      <c r="Q36" s="21"/>
      <c r="R36" s="22"/>
      <c r="S36" s="8">
        <f>S27-P36</f>
        <v>0</v>
      </c>
      <c r="T36" s="8">
        <f>T27-SUM(P36,S36)</f>
        <v>19.423834001069849</v>
      </c>
      <c r="U36" s="8">
        <f>U27-SUM(P36,T36,S36)</f>
        <v>0</v>
      </c>
      <c r="V36" s="9">
        <f>SUM(S36:U36, P36)</f>
        <v>386.78643474499489</v>
      </c>
    </row>
    <row r="37" spans="1:22" x14ac:dyDescent="0.3">
      <c r="A37" s="13" t="s">
        <v>32</v>
      </c>
      <c r="B37" s="13"/>
      <c r="C37" s="13"/>
      <c r="D37" s="30">
        <v>48.550000000000004</v>
      </c>
      <c r="E37" s="30">
        <v>48.550000000000004</v>
      </c>
      <c r="F37" s="30">
        <v>48.550000000000004</v>
      </c>
      <c r="G37" s="8">
        <f>G28-SUM($D$37:F37)</f>
        <v>41.808556052020862</v>
      </c>
      <c r="H37" s="8">
        <f>H28-SUM($D$37:G37)</f>
        <v>46.696845257781689</v>
      </c>
      <c r="I37" s="8">
        <f>I28-SUM($D$37:H37)</f>
        <v>47.561765818248006</v>
      </c>
      <c r="J37" s="8">
        <f>J28-SUM($D$37:I37)</f>
        <v>48.205832350442677</v>
      </c>
      <c r="K37" s="8">
        <f>K28-SUM($D$37:J37)</f>
        <v>45.903497066319233</v>
      </c>
      <c r="L37" s="8">
        <f>L28-SUM($D$37:K37)</f>
        <v>47.630487025626167</v>
      </c>
      <c r="M37" s="8">
        <f>M28-SUM($D$37:L37)</f>
        <v>48.698721981465042</v>
      </c>
      <c r="N37" s="8">
        <f>N28-SUM($D$37:M37)</f>
        <v>48.698721981464928</v>
      </c>
      <c r="O37" s="8">
        <f>O28-SUM($D$37:N37)</f>
        <v>48.698721981465155</v>
      </c>
      <c r="P37" s="9">
        <f>SUM(D37:O37)</f>
        <v>569.55314951483376</v>
      </c>
      <c r="Q37" s="21"/>
      <c r="R37" s="22"/>
      <c r="S37" s="8">
        <f t="shared" ref="S37" si="23">S28-P37</f>
        <v>0</v>
      </c>
      <c r="T37" s="8">
        <f>T28-SUM(P37,S37)</f>
        <v>30.114404156982232</v>
      </c>
      <c r="U37" s="8">
        <f>U28-SUM(P37,T37,S37)</f>
        <v>0</v>
      </c>
      <c r="V37" s="9">
        <f>SUM(S37:U37, P37)</f>
        <v>599.66755367181599</v>
      </c>
    </row>
    <row r="38" spans="1:22" x14ac:dyDescent="0.3">
      <c r="A38" s="12" t="s">
        <v>41</v>
      </c>
      <c r="B38" s="12"/>
      <c r="C38" s="12"/>
      <c r="D38" s="9">
        <f>SUM(D35:D37)</f>
        <v>226.14166666666668</v>
      </c>
      <c r="E38" s="9">
        <f t="shared" ref="E38:P38" si="24">SUM(E35:E37)</f>
        <v>226.14166666666668</v>
      </c>
      <c r="F38" s="9">
        <f t="shared" si="24"/>
        <v>226.14166666666668</v>
      </c>
      <c r="G38" s="9">
        <f t="shared" si="24"/>
        <v>194.73893578121906</v>
      </c>
      <c r="H38" s="9">
        <f t="shared" si="24"/>
        <v>217.50941676162373</v>
      </c>
      <c r="I38" s="9">
        <f t="shared" si="24"/>
        <v>221.53813359706828</v>
      </c>
      <c r="J38" s="9">
        <f t="shared" si="24"/>
        <v>224.53813359706808</v>
      </c>
      <c r="K38" s="9">
        <f t="shared" si="24"/>
        <v>213.81407714154244</v>
      </c>
      <c r="L38" s="9">
        <f t="shared" si="24"/>
        <v>221.85823037562915</v>
      </c>
      <c r="M38" s="9">
        <f t="shared" si="24"/>
        <v>226.83396612236407</v>
      </c>
      <c r="N38" s="9">
        <f t="shared" si="24"/>
        <v>226.83396612236362</v>
      </c>
      <c r="O38" s="9">
        <f t="shared" si="24"/>
        <v>226.83396612236442</v>
      </c>
      <c r="P38" s="9">
        <f t="shared" si="24"/>
        <v>2652.9238256212429</v>
      </c>
      <c r="Q38" s="9"/>
      <c r="S38" s="9">
        <f>SUM(S35:S37)</f>
        <v>0</v>
      </c>
      <c r="T38" s="9">
        <f>SUM(T35:T37)</f>
        <v>140.26999999999953</v>
      </c>
      <c r="U38" s="9">
        <f>SUM(U35:U37)</f>
        <v>0</v>
      </c>
      <c r="V38" s="9">
        <f>SUM(V35:V37)</f>
        <v>2793.1938256212425</v>
      </c>
    </row>
    <row r="39" spans="1:22" x14ac:dyDescent="0.3">
      <c r="Q39" s="22"/>
    </row>
    <row r="40" spans="1:22" x14ac:dyDescent="0.3">
      <c r="A40" s="25" t="s">
        <v>42</v>
      </c>
      <c r="B40" s="26"/>
      <c r="C40" s="26"/>
      <c r="D40" s="26"/>
      <c r="E40" s="26"/>
      <c r="F40" s="26"/>
      <c r="G40" s="26"/>
      <c r="H40" s="26"/>
      <c r="I40" s="26"/>
      <c r="J40" s="26"/>
      <c r="K40" s="26"/>
      <c r="L40" s="26"/>
      <c r="M40" s="26"/>
      <c r="N40" s="26"/>
      <c r="O40" s="26"/>
      <c r="P40" s="26"/>
      <c r="Q40" s="26"/>
      <c r="S40" s="26"/>
      <c r="T40" s="26"/>
      <c r="U40" s="26"/>
      <c r="V40" s="26"/>
    </row>
    <row r="41" spans="1:22" x14ac:dyDescent="0.3">
      <c r="A41" s="13" t="s">
        <v>43</v>
      </c>
      <c r="B41" s="13"/>
      <c r="C41" s="13"/>
      <c r="D41" s="8">
        <f t="shared" ref="D41:O41" si="25">D18</f>
        <v>258.07752260333302</v>
      </c>
      <c r="E41" s="8">
        <f t="shared" si="25"/>
        <v>258.79397739787902</v>
      </c>
      <c r="F41" s="8">
        <f t="shared" si="25"/>
        <v>264.485458685879</v>
      </c>
      <c r="G41" s="8">
        <f t="shared" si="25"/>
        <v>264.485458685879</v>
      </c>
      <c r="H41" s="8">
        <f t="shared" si="25"/>
        <v>264.485458685879</v>
      </c>
      <c r="I41" s="8">
        <f t="shared" si="25"/>
        <v>266.51417552132364</v>
      </c>
      <c r="J41" s="8">
        <f t="shared" si="25"/>
        <v>269.51417552132364</v>
      </c>
      <c r="K41" s="8">
        <f t="shared" si="25"/>
        <v>269.51417552132364</v>
      </c>
      <c r="L41" s="8">
        <f t="shared" si="25"/>
        <v>271.55832875540989</v>
      </c>
      <c r="M41" s="8">
        <f t="shared" si="25"/>
        <v>276.53406450214504</v>
      </c>
      <c r="N41" s="8">
        <f t="shared" si="25"/>
        <v>276.53406450214504</v>
      </c>
      <c r="O41" s="8">
        <f t="shared" si="25"/>
        <v>276.53406450214504</v>
      </c>
      <c r="P41" s="9">
        <f>SUM(D41:O41)</f>
        <v>3217.0309248846652</v>
      </c>
      <c r="Q41" s="21"/>
      <c r="R41" s="22"/>
      <c r="S41" s="8">
        <f>S18</f>
        <v>0</v>
      </c>
      <c r="T41" s="8">
        <f>T18</f>
        <v>140.27000000000001</v>
      </c>
      <c r="U41" s="8">
        <f>U18</f>
        <v>0</v>
      </c>
      <c r="V41" s="9">
        <f>SUM(S41:U41,P41)</f>
        <v>3357.3009248846652</v>
      </c>
    </row>
    <row r="42" spans="1:22" x14ac:dyDescent="0.3">
      <c r="A42" s="13" t="s">
        <v>44</v>
      </c>
      <c r="B42" s="13"/>
      <c r="C42" s="13"/>
      <c r="D42" s="8">
        <v>258.08503911999998</v>
      </c>
      <c r="E42" s="8">
        <v>258.79329441000004</v>
      </c>
      <c r="F42" s="8">
        <v>258.79329407</v>
      </c>
      <c r="G42" s="8">
        <v>258.79329422000001</v>
      </c>
      <c r="H42" s="8">
        <v>258.79329388000008</v>
      </c>
      <c r="I42" s="8">
        <v>258.79329424999992</v>
      </c>
      <c r="J42" s="8">
        <v>258.79329396000003</v>
      </c>
      <c r="K42" s="8">
        <v>258.79329427000005</v>
      </c>
      <c r="L42" s="8">
        <v>258.79329387999996</v>
      </c>
      <c r="M42" s="8">
        <v>258.79329412999994</v>
      </c>
      <c r="N42" s="8">
        <v>258.79329378</v>
      </c>
      <c r="O42" s="8">
        <v>258.79329401000001</v>
      </c>
      <c r="P42" s="9">
        <f>SUM(D42:O42)</f>
        <v>3104.8112739800004</v>
      </c>
      <c r="Q42" s="21"/>
      <c r="R42" s="22"/>
      <c r="S42" s="8">
        <v>0</v>
      </c>
      <c r="T42" s="8">
        <v>124.38872601999947</v>
      </c>
      <c r="U42" s="8">
        <v>0</v>
      </c>
      <c r="V42" s="9">
        <f>SUM(S42:U42,P42)</f>
        <v>3229.2</v>
      </c>
    </row>
    <row r="43" spans="1:22" x14ac:dyDescent="0.3">
      <c r="A43" s="12" t="s">
        <v>41</v>
      </c>
      <c r="B43" s="12"/>
      <c r="C43" s="12"/>
      <c r="D43" s="9">
        <f>D41-D42</f>
        <v>-7.5165166669535211E-3</v>
      </c>
      <c r="E43" s="9">
        <f t="shared" ref="E43:O43" si="26">E41-E42</f>
        <v>6.8298787897447255E-4</v>
      </c>
      <c r="F43" s="9">
        <f t="shared" si="26"/>
        <v>5.692164615878994</v>
      </c>
      <c r="G43" s="9">
        <f t="shared" si="26"/>
        <v>5.6921644658789887</v>
      </c>
      <c r="H43" s="9">
        <f t="shared" si="26"/>
        <v>5.6921648058789174</v>
      </c>
      <c r="I43" s="9">
        <f t="shared" si="26"/>
        <v>7.7208812713237194</v>
      </c>
      <c r="J43" s="9">
        <f t="shared" si="26"/>
        <v>10.720881561323608</v>
      </c>
      <c r="K43" s="9">
        <f t="shared" si="26"/>
        <v>10.72088125132359</v>
      </c>
      <c r="L43" s="9">
        <f t="shared" si="26"/>
        <v>12.765034875409924</v>
      </c>
      <c r="M43" s="9">
        <f t="shared" si="26"/>
        <v>17.740770372145107</v>
      </c>
      <c r="N43" s="9">
        <f t="shared" si="26"/>
        <v>17.740770722145044</v>
      </c>
      <c r="O43" s="9">
        <f t="shared" si="26"/>
        <v>17.740770492145032</v>
      </c>
      <c r="P43" s="9">
        <f>SUM(D43:O43)</f>
        <v>112.21965090466495</v>
      </c>
      <c r="Q43" s="9"/>
      <c r="S43" s="9">
        <f t="shared" ref="S43:V43" si="27">S41-S42</f>
        <v>0</v>
      </c>
      <c r="T43" s="9">
        <f t="shared" si="27"/>
        <v>15.881273980000543</v>
      </c>
      <c r="U43" s="9">
        <f t="shared" si="27"/>
        <v>0</v>
      </c>
      <c r="V43" s="9">
        <f t="shared" si="27"/>
        <v>128.10092488466535</v>
      </c>
    </row>
    <row r="44" spans="1:22" x14ac:dyDescent="0.3">
      <c r="A44" s="94" t="s">
        <v>45</v>
      </c>
      <c r="B44" s="95"/>
      <c r="C44" s="35"/>
      <c r="D44" s="100" t="s">
        <v>80</v>
      </c>
      <c r="E44" s="101"/>
      <c r="F44" s="101"/>
      <c r="G44" s="101"/>
      <c r="H44" s="101"/>
      <c r="I44" s="101"/>
      <c r="J44" s="101"/>
      <c r="K44" s="101"/>
      <c r="L44" s="101"/>
      <c r="M44" s="101"/>
      <c r="N44" s="101"/>
      <c r="O44" s="101"/>
      <c r="P44" s="102"/>
      <c r="S44" s="100" t="s">
        <v>81</v>
      </c>
      <c r="T44" s="101"/>
      <c r="U44" s="101"/>
      <c r="V44" s="102"/>
    </row>
    <row r="45" spans="1:22" x14ac:dyDescent="0.3">
      <c r="A45" s="96"/>
      <c r="B45" s="97"/>
      <c r="C45" s="84"/>
      <c r="D45" s="103"/>
      <c r="E45" s="122"/>
      <c r="F45" s="122"/>
      <c r="G45" s="122"/>
      <c r="H45" s="122"/>
      <c r="I45" s="122"/>
      <c r="J45" s="122"/>
      <c r="K45" s="122"/>
      <c r="L45" s="122"/>
      <c r="M45" s="122"/>
      <c r="N45" s="122"/>
      <c r="O45" s="122"/>
      <c r="P45" s="105"/>
      <c r="S45" s="103"/>
      <c r="T45" s="122"/>
      <c r="U45" s="122"/>
      <c r="V45" s="105"/>
    </row>
    <row r="46" spans="1:22" x14ac:dyDescent="0.3">
      <c r="A46" s="96"/>
      <c r="B46" s="97"/>
      <c r="C46" s="84"/>
      <c r="D46" s="103"/>
      <c r="E46" s="122"/>
      <c r="F46" s="122"/>
      <c r="G46" s="122"/>
      <c r="H46" s="122"/>
      <c r="I46" s="122"/>
      <c r="J46" s="122"/>
      <c r="K46" s="122"/>
      <c r="L46" s="122"/>
      <c r="M46" s="122"/>
      <c r="N46" s="122"/>
      <c r="O46" s="122"/>
      <c r="P46" s="105"/>
      <c r="S46" s="103"/>
      <c r="T46" s="122"/>
      <c r="U46" s="122"/>
      <c r="V46" s="105"/>
    </row>
    <row r="47" spans="1:22" x14ac:dyDescent="0.3">
      <c r="A47" s="98"/>
      <c r="B47" s="99"/>
      <c r="C47" s="37"/>
      <c r="D47" s="106"/>
      <c r="E47" s="107"/>
      <c r="F47" s="107"/>
      <c r="G47" s="107"/>
      <c r="H47" s="107"/>
      <c r="I47" s="107"/>
      <c r="J47" s="107"/>
      <c r="K47" s="107"/>
      <c r="L47" s="107"/>
      <c r="M47" s="107"/>
      <c r="N47" s="107"/>
      <c r="O47" s="107"/>
      <c r="P47" s="108"/>
      <c r="S47" s="106"/>
      <c r="T47" s="107"/>
      <c r="U47" s="107"/>
      <c r="V47" s="108"/>
    </row>
    <row r="48" spans="1:22" x14ac:dyDescent="0.3">
      <c r="A48" s="27"/>
    </row>
    <row r="49" spans="1:15" x14ac:dyDescent="0.3">
      <c r="A49" s="25" t="s">
        <v>82</v>
      </c>
      <c r="B49" s="26"/>
      <c r="C49" s="26"/>
      <c r="D49" s="26"/>
      <c r="E49" s="26"/>
    </row>
    <row r="50" spans="1:15" x14ac:dyDescent="0.3">
      <c r="A50" s="11" t="s">
        <v>30</v>
      </c>
      <c r="B50" s="13"/>
      <c r="C50" s="123">
        <f>F35*1000000</f>
        <v>146275000</v>
      </c>
      <c r="D50" s="123"/>
      <c r="E50" s="123"/>
    </row>
    <row r="51" spans="1:15" x14ac:dyDescent="0.3">
      <c r="A51" s="11" t="s">
        <v>31</v>
      </c>
      <c r="B51" s="13"/>
      <c r="C51" s="123">
        <f>F36*1000000</f>
        <v>31316666.666666668</v>
      </c>
      <c r="D51" s="123"/>
      <c r="E51" s="123"/>
    </row>
    <row r="52" spans="1:15" x14ac:dyDescent="0.3">
      <c r="A52" s="11" t="s">
        <v>32</v>
      </c>
      <c r="B52" s="13"/>
      <c r="C52" s="123">
        <f>F37*1000000</f>
        <v>48550000.000000007</v>
      </c>
      <c r="D52" s="123"/>
      <c r="E52" s="123"/>
    </row>
    <row r="54" spans="1:15" x14ac:dyDescent="0.3">
      <c r="C54" s="22"/>
    </row>
    <row r="55" spans="1:15" x14ac:dyDescent="0.3">
      <c r="A55" s="39"/>
    </row>
    <row r="56" spans="1:15" x14ac:dyDescent="0.3">
      <c r="C56" s="43"/>
      <c r="D56" s="43"/>
      <c r="E56" s="43"/>
      <c r="F56" s="43"/>
      <c r="G56" s="43"/>
      <c r="H56" s="43"/>
      <c r="I56" s="43"/>
      <c r="J56" s="43"/>
      <c r="K56" s="43"/>
      <c r="L56" s="43"/>
      <c r="M56" s="43"/>
      <c r="N56" s="43"/>
      <c r="O56" s="43"/>
    </row>
    <row r="57" spans="1:15" x14ac:dyDescent="0.3">
      <c r="C57" s="43"/>
      <c r="D57" s="43"/>
      <c r="E57" s="43"/>
      <c r="F57" s="43"/>
      <c r="G57" s="43"/>
      <c r="H57" s="43"/>
      <c r="I57" s="43"/>
      <c r="J57" s="43"/>
      <c r="K57" s="43"/>
      <c r="L57" s="43"/>
      <c r="M57" s="43"/>
      <c r="N57" s="43"/>
      <c r="O57" s="43"/>
    </row>
    <row r="58" spans="1:15" x14ac:dyDescent="0.3">
      <c r="C58" s="43"/>
      <c r="D58" s="43"/>
      <c r="E58" s="43"/>
      <c r="F58" s="43"/>
      <c r="G58" s="43"/>
      <c r="H58" s="43"/>
      <c r="I58" s="43"/>
      <c r="J58" s="43"/>
      <c r="K58" s="43"/>
      <c r="L58" s="43"/>
      <c r="M58" s="43"/>
      <c r="N58" s="43"/>
      <c r="O58" s="43"/>
    </row>
    <row r="60" spans="1:15" x14ac:dyDescent="0.3">
      <c r="A60" s="39"/>
    </row>
    <row r="61" spans="1:15" x14ac:dyDescent="0.3">
      <c r="C61" s="34"/>
    </row>
    <row r="62" spans="1:15" x14ac:dyDescent="0.3">
      <c r="C62" s="34"/>
    </row>
    <row r="63" spans="1:15" x14ac:dyDescent="0.3">
      <c r="C63" s="34"/>
    </row>
    <row r="64" spans="1:15" x14ac:dyDescent="0.3">
      <c r="C64" s="86"/>
    </row>
    <row r="65" spans="1:17" x14ac:dyDescent="0.3">
      <c r="C65" s="34"/>
    </row>
    <row r="67" spans="1:17" x14ac:dyDescent="0.3">
      <c r="A67" s="39"/>
    </row>
    <row r="68" spans="1:17" x14ac:dyDescent="0.3">
      <c r="D68" s="22"/>
      <c r="E68" s="22"/>
      <c r="F68" s="22"/>
      <c r="G68" s="22"/>
      <c r="H68" s="22"/>
      <c r="I68" s="22"/>
      <c r="J68" s="22"/>
      <c r="K68" s="22"/>
      <c r="L68" s="22"/>
      <c r="M68" s="22"/>
      <c r="N68" s="22"/>
      <c r="O68" s="22"/>
    </row>
    <row r="69" spans="1:17" x14ac:dyDescent="0.3">
      <c r="D69" s="22"/>
      <c r="E69" s="22"/>
      <c r="F69" s="22"/>
      <c r="G69" s="22"/>
      <c r="H69" s="22"/>
      <c r="I69" s="22"/>
      <c r="J69" s="22"/>
      <c r="K69" s="22"/>
      <c r="L69" s="22"/>
      <c r="M69" s="22"/>
      <c r="N69" s="22"/>
      <c r="O69" s="22"/>
      <c r="Q69" s="22"/>
    </row>
    <row r="71" spans="1:17" x14ac:dyDescent="0.3">
      <c r="A71" s="42"/>
      <c r="D71" s="87"/>
      <c r="E71" s="87"/>
      <c r="F71" s="87"/>
      <c r="G71" s="87"/>
      <c r="H71" s="87"/>
      <c r="I71" s="87"/>
      <c r="J71" s="87"/>
      <c r="K71" s="87"/>
      <c r="L71" s="87"/>
      <c r="M71" s="87"/>
      <c r="N71" s="87"/>
      <c r="O71" s="87"/>
    </row>
  </sheetData>
  <mergeCells count="9">
    <mergeCell ref="A44:B47"/>
    <mergeCell ref="D44:P47"/>
    <mergeCell ref="S44:V47"/>
    <mergeCell ref="C50:E50"/>
    <mergeCell ref="C51:E51"/>
    <mergeCell ref="C52:E52"/>
    <mergeCell ref="D2:Q2"/>
    <mergeCell ref="S2:V2"/>
    <mergeCell ref="X2:X3"/>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865E-13D6-4316-BB9B-24A2C4D67B8A}">
  <dimension ref="A1:Z71"/>
  <sheetViews>
    <sheetView showGridLines="0" zoomScale="85" zoomScaleNormal="85" workbookViewId="0">
      <pane xSplit="2" ySplit="3" topLeftCell="C4" activePane="bottomRight" state="frozen"/>
      <selection activeCell="G57" sqref="G57"/>
      <selection pane="topRight" activeCell="G57" sqref="G57"/>
      <selection pane="bottomLeft" activeCell="G57" sqref="G57"/>
      <selection pane="bottomRight" activeCell="G57" sqref="G57"/>
    </sheetView>
  </sheetViews>
  <sheetFormatPr defaultRowHeight="14.4" x14ac:dyDescent="0.3"/>
  <cols>
    <col min="1" max="1" width="37.44140625" customWidth="1"/>
    <col min="2" max="3" width="8.77734375" customWidth="1"/>
    <col min="17" max="17" width="11.44140625" customWidth="1"/>
    <col min="18" max="18" width="2.21875" customWidth="1"/>
    <col min="19" max="21" width="11.5546875" customWidth="1"/>
    <col min="23" max="23" width="2.21875" customWidth="1"/>
    <col min="24" max="24" width="12.21875" customWidth="1"/>
    <col min="25" max="25" width="3.5546875" customWidth="1"/>
    <col min="26" max="26" width="112.777343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42"/>
      <c r="X2" s="92" t="s">
        <v>2</v>
      </c>
      <c r="Z2" s="83"/>
    </row>
    <row r="3" spans="1:26" ht="57.6" customHeight="1" x14ac:dyDescent="0.3">
      <c r="A3" s="3" t="s">
        <v>3</v>
      </c>
      <c r="B3" s="4" t="s">
        <v>4</v>
      </c>
      <c r="C3" s="4" t="s">
        <v>5</v>
      </c>
      <c r="D3" s="3" t="s">
        <v>6</v>
      </c>
      <c r="E3" s="3" t="s">
        <v>7</v>
      </c>
      <c r="F3" s="3" t="s">
        <v>8</v>
      </c>
      <c r="G3" s="3" t="s">
        <v>9</v>
      </c>
      <c r="H3" s="3" t="s">
        <v>10</v>
      </c>
      <c r="I3" s="3" t="s">
        <v>11</v>
      </c>
      <c r="J3" s="3" t="s">
        <v>12</v>
      </c>
      <c r="K3" s="3" t="s">
        <v>13</v>
      </c>
      <c r="L3" s="3" t="s">
        <v>14</v>
      </c>
      <c r="M3" s="3" t="s">
        <v>15</v>
      </c>
      <c r="N3" s="3" t="s">
        <v>16</v>
      </c>
      <c r="O3" s="3" t="s">
        <v>17</v>
      </c>
      <c r="P3" s="3" t="s">
        <v>18</v>
      </c>
      <c r="Q3" s="4" t="s">
        <v>19</v>
      </c>
      <c r="S3" s="5" t="s">
        <v>20</v>
      </c>
      <c r="T3" s="5" t="s">
        <v>21</v>
      </c>
      <c r="U3" s="5" t="s">
        <v>22</v>
      </c>
      <c r="V3" s="5" t="s">
        <v>18</v>
      </c>
      <c r="W3" s="42"/>
      <c r="X3" s="93"/>
      <c r="Z3" s="83"/>
    </row>
    <row r="4" spans="1:26" x14ac:dyDescent="0.3">
      <c r="A4" s="7" t="s">
        <v>23</v>
      </c>
      <c r="B4" s="7"/>
      <c r="C4" s="7"/>
      <c r="D4" s="13"/>
      <c r="E4" s="13"/>
      <c r="F4" s="13"/>
      <c r="G4" s="13"/>
      <c r="H4" s="13"/>
      <c r="I4" s="13"/>
      <c r="J4" s="13"/>
      <c r="K4" s="13"/>
      <c r="L4" s="13"/>
      <c r="M4" s="13"/>
      <c r="N4" s="13"/>
      <c r="O4" s="13"/>
      <c r="P4" s="15"/>
      <c r="Q4" s="10"/>
      <c r="S4" s="13"/>
      <c r="T4" s="13"/>
      <c r="U4" s="13"/>
      <c r="V4" s="15"/>
      <c r="X4" s="10"/>
    </row>
    <row r="5" spans="1:26" x14ac:dyDescent="0.3">
      <c r="A5" s="13" t="s">
        <v>24</v>
      </c>
      <c r="B5" s="13" t="s">
        <v>25</v>
      </c>
      <c r="C5" s="8">
        <v>0.57754352670329678</v>
      </c>
      <c r="D5" s="8">
        <v>6.1539690000000001E-2</v>
      </c>
      <c r="E5" s="8">
        <v>0.15098636000000001</v>
      </c>
      <c r="F5" s="8">
        <v>0.19911498722527474</v>
      </c>
      <c r="G5" s="8">
        <v>0.24724361445054946</v>
      </c>
      <c r="H5" s="8">
        <v>0.29537224167582421</v>
      </c>
      <c r="I5" s="8">
        <v>0.34350086890109893</v>
      </c>
      <c r="J5" s="8">
        <v>0.39162949612637366</v>
      </c>
      <c r="K5" s="8">
        <v>0.43975812335164838</v>
      </c>
      <c r="L5" s="8">
        <v>0.4878867505769231</v>
      </c>
      <c r="M5" s="8">
        <v>0.53601537780219788</v>
      </c>
      <c r="N5" s="8">
        <v>0.58414400502747266</v>
      </c>
      <c r="O5" s="8">
        <v>0.63227263225274744</v>
      </c>
      <c r="P5" s="9">
        <v>0.63227263225274744</v>
      </c>
      <c r="Q5" s="10"/>
      <c r="S5" s="8">
        <v>0.63227263225274744</v>
      </c>
      <c r="T5" s="8">
        <v>0.63227263225274744</v>
      </c>
      <c r="U5" s="8">
        <v>0.63227263225274744</v>
      </c>
      <c r="V5" s="9">
        <v>0.63227263225274744</v>
      </c>
      <c r="X5" s="10"/>
    </row>
    <row r="6" spans="1:26" x14ac:dyDescent="0.3">
      <c r="A6" s="13" t="s">
        <v>26</v>
      </c>
      <c r="B6" s="13" t="s">
        <v>27</v>
      </c>
      <c r="C6" s="8">
        <v>30.5</v>
      </c>
      <c r="D6" s="8">
        <v>2.5416666666666665</v>
      </c>
      <c r="E6" s="8">
        <v>5.083333333333333</v>
      </c>
      <c r="F6" s="8">
        <v>7.625</v>
      </c>
      <c r="G6" s="8">
        <v>10.166666666666666</v>
      </c>
      <c r="H6" s="8">
        <v>12.708333333333332</v>
      </c>
      <c r="I6" s="8">
        <v>15.25</v>
      </c>
      <c r="J6" s="8">
        <v>17.791666666666664</v>
      </c>
      <c r="K6" s="8">
        <v>20.333333333333332</v>
      </c>
      <c r="L6" s="8">
        <v>22.875</v>
      </c>
      <c r="M6" s="8">
        <v>25.416666666666664</v>
      </c>
      <c r="N6" s="8">
        <v>27.958333333333332</v>
      </c>
      <c r="O6" s="8">
        <v>30.5</v>
      </c>
      <c r="P6" s="9">
        <v>30.5</v>
      </c>
      <c r="Q6" s="10"/>
      <c r="S6" s="8">
        <v>30.5</v>
      </c>
      <c r="T6" s="8">
        <v>30.5</v>
      </c>
      <c r="U6" s="8">
        <v>30.5</v>
      </c>
      <c r="V6" s="9">
        <v>30.5</v>
      </c>
      <c r="X6" s="10"/>
    </row>
    <row r="7" spans="1:26" x14ac:dyDescent="0.3">
      <c r="A7" s="13" t="s">
        <v>28</v>
      </c>
      <c r="B7" s="13" t="s">
        <v>25</v>
      </c>
      <c r="C7" s="8">
        <v>98.436613079533586</v>
      </c>
      <c r="D7" s="8">
        <v>4.2186303399999998</v>
      </c>
      <c r="E7" s="8">
        <v>8.4360182800000008</v>
      </c>
      <c r="F7" s="8">
        <v>12.653406220000003</v>
      </c>
      <c r="G7" s="8">
        <v>16.870794158144331</v>
      </c>
      <c r="H7" s="8">
        <v>25.113986238614405</v>
      </c>
      <c r="I7" s="8">
        <v>31.357178319084479</v>
      </c>
      <c r="J7" s="8">
        <v>37.600370399554549</v>
      </c>
      <c r="K7" s="8">
        <v>54.567618935550364</v>
      </c>
      <c r="L7" s="8">
        <v>65.534867471546164</v>
      </c>
      <c r="M7" s="8">
        <v>76.502116007541971</v>
      </c>
      <c r="N7" s="8">
        <v>87.469364543537779</v>
      </c>
      <c r="O7" s="8">
        <v>98.436613079533586</v>
      </c>
      <c r="P7" s="9">
        <v>98.436613079533586</v>
      </c>
      <c r="Q7" s="10"/>
      <c r="S7" s="8">
        <v>98.436613079533586</v>
      </c>
      <c r="T7" s="8">
        <v>98.436613079533586</v>
      </c>
      <c r="U7" s="8">
        <v>98.436613079533586</v>
      </c>
      <c r="V7" s="9">
        <v>98.436613079533586</v>
      </c>
      <c r="X7" s="10"/>
    </row>
    <row r="8" spans="1:26" x14ac:dyDescent="0.3">
      <c r="A8" s="13" t="s">
        <v>29</v>
      </c>
      <c r="B8" s="13" t="s">
        <v>27</v>
      </c>
      <c r="C8" s="8">
        <v>418.10315566179298</v>
      </c>
      <c r="D8" s="8">
        <v>34.87078248000001</v>
      </c>
      <c r="E8" s="8">
        <v>69.741564960000019</v>
      </c>
      <c r="F8" s="8">
        <v>104.61234744000002</v>
      </c>
      <c r="G8" s="8">
        <v>139.4485065101793</v>
      </c>
      <c r="H8" s="8">
        <v>174.28466558035856</v>
      </c>
      <c r="I8" s="8">
        <v>209.12082465053786</v>
      </c>
      <c r="J8" s="8">
        <v>243.95698372071712</v>
      </c>
      <c r="K8" s="8">
        <v>278.79314279089647</v>
      </c>
      <c r="L8" s="8">
        <v>313.6293018610757</v>
      </c>
      <c r="M8" s="8">
        <v>348.465460931255</v>
      </c>
      <c r="N8" s="8">
        <v>383.30162000143429</v>
      </c>
      <c r="O8" s="8">
        <v>418.13777907161358</v>
      </c>
      <c r="P8" s="9">
        <v>418.13777907161358</v>
      </c>
      <c r="Q8" s="10"/>
      <c r="S8" s="8">
        <v>418.13777907161358</v>
      </c>
      <c r="T8" s="8">
        <v>418.13777907161358</v>
      </c>
      <c r="U8" s="8">
        <v>418.13777907161358</v>
      </c>
      <c r="V8" s="9">
        <v>418.13777907161358</v>
      </c>
      <c r="X8" s="10"/>
      <c r="Z8" s="84"/>
    </row>
    <row r="9" spans="1:26" x14ac:dyDescent="0.3">
      <c r="A9" s="13" t="s">
        <v>30</v>
      </c>
      <c r="B9" s="13" t="s">
        <v>27</v>
      </c>
      <c r="C9" s="8">
        <v>1755.2969192504827</v>
      </c>
      <c r="D9" s="31">
        <v>0.64683654268159829</v>
      </c>
      <c r="E9" s="31">
        <v>0.64683654268159829</v>
      </c>
      <c r="F9" s="31">
        <v>0.64683654268159829</v>
      </c>
      <c r="G9" s="31">
        <v>0.64683654268159829</v>
      </c>
      <c r="H9" s="31">
        <v>0.64683654268159829</v>
      </c>
      <c r="I9" s="31">
        <v>0.64683654268159829</v>
      </c>
      <c r="J9" s="31">
        <v>0.64683654268159829</v>
      </c>
      <c r="K9" s="31">
        <v>0.64683654268159829</v>
      </c>
      <c r="L9" s="31">
        <v>0.64683654268159829</v>
      </c>
      <c r="M9" s="31">
        <v>0.64683654268159829</v>
      </c>
      <c r="N9" s="31">
        <v>0.64683654268159829</v>
      </c>
      <c r="O9" s="31">
        <v>0.64683654268159829</v>
      </c>
      <c r="P9" s="33">
        <v>0.64683654268159829</v>
      </c>
      <c r="Q9" s="18"/>
      <c r="R9" s="19"/>
      <c r="S9" s="85">
        <v>0.64683654268159829</v>
      </c>
      <c r="T9" s="85">
        <v>0.64683654268159829</v>
      </c>
      <c r="U9" s="85">
        <v>0.64683654268159829</v>
      </c>
      <c r="V9" s="17">
        <v>0.64683654268159829</v>
      </c>
      <c r="X9" s="10"/>
      <c r="Z9" s="27"/>
    </row>
    <row r="10" spans="1:26" x14ac:dyDescent="0.3">
      <c r="A10" s="13" t="s">
        <v>31</v>
      </c>
      <c r="B10" s="13" t="s">
        <v>27</v>
      </c>
      <c r="C10" s="8">
        <v>375.77354710142885</v>
      </c>
      <c r="D10" s="31">
        <v>0.13847461325351046</v>
      </c>
      <c r="E10" s="31">
        <v>0.13847461325351046</v>
      </c>
      <c r="F10" s="31">
        <v>0.13847461325351046</v>
      </c>
      <c r="G10" s="31">
        <v>0.13847461325351046</v>
      </c>
      <c r="H10" s="31">
        <v>0.13847461325351046</v>
      </c>
      <c r="I10" s="31">
        <v>0.13847461325351046</v>
      </c>
      <c r="J10" s="31">
        <v>0.13847461325351046</v>
      </c>
      <c r="K10" s="31">
        <v>0.13847461325351046</v>
      </c>
      <c r="L10" s="31">
        <v>0.13847461325351046</v>
      </c>
      <c r="M10" s="31">
        <v>0.13847461325351046</v>
      </c>
      <c r="N10" s="31">
        <v>0.13847461325351046</v>
      </c>
      <c r="O10" s="31">
        <v>0.13847461325351046</v>
      </c>
      <c r="P10" s="33">
        <v>0.13847461325351046</v>
      </c>
      <c r="Q10" s="18"/>
      <c r="R10" s="19"/>
      <c r="S10" s="85">
        <v>0.13847461325351046</v>
      </c>
      <c r="T10" s="85">
        <v>0.13847461325351046</v>
      </c>
      <c r="U10" s="85">
        <v>0.13847461325351046</v>
      </c>
      <c r="V10" s="17">
        <v>0.13847461325351046</v>
      </c>
      <c r="X10" s="10"/>
      <c r="Z10" s="27"/>
    </row>
    <row r="11" spans="1:26" x14ac:dyDescent="0.3">
      <c r="A11" s="13" t="s">
        <v>32</v>
      </c>
      <c r="B11" s="13" t="s">
        <v>27</v>
      </c>
      <c r="C11" s="8">
        <v>582.59334734285346</v>
      </c>
      <c r="D11" s="31">
        <v>0.21468884406489125</v>
      </c>
      <c r="E11" s="31">
        <v>0.21468884406489125</v>
      </c>
      <c r="F11" s="31">
        <v>0.21468884406489125</v>
      </c>
      <c r="G11" s="31">
        <v>0.21468884406489125</v>
      </c>
      <c r="H11" s="31">
        <v>0.21468884406489125</v>
      </c>
      <c r="I11" s="31">
        <v>0.21468884406489125</v>
      </c>
      <c r="J11" s="31">
        <v>0.21468884406489125</v>
      </c>
      <c r="K11" s="31">
        <v>0.21468884406489125</v>
      </c>
      <c r="L11" s="31">
        <v>0.21468884406489125</v>
      </c>
      <c r="M11" s="31">
        <v>0.21468884406489125</v>
      </c>
      <c r="N11" s="31">
        <v>0.21468884406489125</v>
      </c>
      <c r="O11" s="31">
        <v>0.21468884406489125</v>
      </c>
      <c r="P11" s="33">
        <v>0.21468884406489125</v>
      </c>
      <c r="Q11" s="18"/>
      <c r="R11" s="19"/>
      <c r="S11" s="85">
        <v>0.21468884406489125</v>
      </c>
      <c r="T11" s="85">
        <v>0.21468884406489125</v>
      </c>
      <c r="U11" s="85">
        <v>0.21468884406489125</v>
      </c>
      <c r="V11" s="17">
        <v>0.21468884406489125</v>
      </c>
      <c r="X11" s="10"/>
      <c r="Z11" s="27"/>
    </row>
    <row r="12" spans="1:26" x14ac:dyDescent="0.3">
      <c r="A12" s="13" t="s">
        <v>33</v>
      </c>
      <c r="B12" s="13" t="s">
        <v>27</v>
      </c>
      <c r="C12" s="8">
        <v>4.2060000000000004</v>
      </c>
      <c r="D12" s="8">
        <v>0.35050000000000003</v>
      </c>
      <c r="E12" s="8">
        <v>0.70100000000000007</v>
      </c>
      <c r="F12" s="8">
        <v>1.0515000000000001</v>
      </c>
      <c r="G12" s="8">
        <v>1.4020000000000001</v>
      </c>
      <c r="H12" s="8">
        <v>1.7525000000000002</v>
      </c>
      <c r="I12" s="8">
        <v>2.1030000000000002</v>
      </c>
      <c r="J12" s="8">
        <v>2.4535</v>
      </c>
      <c r="K12" s="8">
        <v>2.8040000000000003</v>
      </c>
      <c r="L12" s="8">
        <v>3.1545000000000005</v>
      </c>
      <c r="M12" s="8">
        <v>3.5050000000000003</v>
      </c>
      <c r="N12" s="8">
        <v>3.8555000000000001</v>
      </c>
      <c r="O12" s="8">
        <v>4.2060000000000004</v>
      </c>
      <c r="P12" s="9">
        <v>4.2060000000000004</v>
      </c>
      <c r="Q12" s="18"/>
      <c r="R12" s="19"/>
      <c r="S12" s="8">
        <v>4.2060000000000004</v>
      </c>
      <c r="T12" s="8">
        <v>4.2060000000000004</v>
      </c>
      <c r="U12" s="8">
        <v>4.2060000000000004</v>
      </c>
      <c r="V12" s="9">
        <v>4.2060000000000004</v>
      </c>
      <c r="X12" s="10"/>
      <c r="Z12" s="27"/>
    </row>
    <row r="13" spans="1:26" x14ac:dyDescent="0.3">
      <c r="A13" s="13" t="s">
        <v>34</v>
      </c>
      <c r="B13" s="13" t="s">
        <v>27</v>
      </c>
      <c r="C13" s="8">
        <v>32.56397802</v>
      </c>
      <c r="D13" s="8">
        <v>2.7136648349999999</v>
      </c>
      <c r="E13" s="8">
        <v>5.4273296699999998</v>
      </c>
      <c r="F13" s="8">
        <v>8.1409945050000001</v>
      </c>
      <c r="G13" s="8">
        <v>10.85465934</v>
      </c>
      <c r="H13" s="8">
        <v>13.568324174999999</v>
      </c>
      <c r="I13" s="8">
        <v>16.28198901</v>
      </c>
      <c r="J13" s="8">
        <v>18.995653845</v>
      </c>
      <c r="K13" s="8">
        <v>21.709318679999999</v>
      </c>
      <c r="L13" s="8">
        <v>24.422983514999999</v>
      </c>
      <c r="M13" s="8">
        <v>27.136648349999998</v>
      </c>
      <c r="N13" s="8">
        <v>29.850313184999997</v>
      </c>
      <c r="O13" s="8">
        <v>32.56397802</v>
      </c>
      <c r="P13" s="9">
        <v>32.56397802</v>
      </c>
      <c r="Q13" s="18"/>
      <c r="R13" s="19"/>
      <c r="S13" s="8">
        <v>32.56397802</v>
      </c>
      <c r="T13" s="8">
        <v>32.56397802</v>
      </c>
      <c r="U13" s="8">
        <v>32.56397802</v>
      </c>
      <c r="V13" s="9">
        <v>32.56397802</v>
      </c>
      <c r="X13" s="10"/>
      <c r="Z13" s="27"/>
    </row>
    <row r="14" spans="1:26" x14ac:dyDescent="0.3">
      <c r="A14" s="13" t="s">
        <v>35</v>
      </c>
      <c r="B14" s="13" t="s">
        <v>27</v>
      </c>
      <c r="C14" s="8">
        <v>-18.216477369616612</v>
      </c>
      <c r="D14" s="8">
        <v>-1.5180397808013844</v>
      </c>
      <c r="E14" s="8">
        <v>-3.0360795616027687</v>
      </c>
      <c r="F14" s="8">
        <v>-4.5541193424041531</v>
      </c>
      <c r="G14" s="8">
        <v>-6.0721591232055374</v>
      </c>
      <c r="H14" s="8">
        <v>-7.5901989040069218</v>
      </c>
      <c r="I14" s="8">
        <v>-9.1082386848083061</v>
      </c>
      <c r="J14" s="8">
        <v>-10.62627846560969</v>
      </c>
      <c r="K14" s="8">
        <v>-12.144318246411075</v>
      </c>
      <c r="L14" s="8">
        <v>-13.662358027212459</v>
      </c>
      <c r="M14" s="8">
        <v>-15.180397808013844</v>
      </c>
      <c r="N14" s="8">
        <v>-16.698437588815228</v>
      </c>
      <c r="O14" s="8">
        <v>-18.216477369616612</v>
      </c>
      <c r="P14" s="9">
        <v>-18.216477369616612</v>
      </c>
      <c r="Q14" s="18"/>
      <c r="R14" s="19"/>
      <c r="S14" s="8">
        <v>-18.216477369616612</v>
      </c>
      <c r="T14" s="8">
        <v>-18.216477369616612</v>
      </c>
      <c r="U14" s="8">
        <v>-18.216477369616612</v>
      </c>
      <c r="V14" s="9">
        <v>-18.216477369616612</v>
      </c>
      <c r="X14" s="10"/>
      <c r="Z14" s="27"/>
    </row>
    <row r="15" spans="1:26" x14ac:dyDescent="0.3">
      <c r="A15" s="12" t="s">
        <v>18</v>
      </c>
      <c r="B15" s="12"/>
      <c r="C15" s="9">
        <v>3279.8346266131784</v>
      </c>
      <c r="D15" s="9"/>
      <c r="E15" s="9"/>
      <c r="F15" s="9"/>
      <c r="G15" s="9"/>
      <c r="H15" s="9"/>
      <c r="I15" s="9"/>
      <c r="J15" s="9"/>
      <c r="K15" s="9"/>
      <c r="L15" s="9"/>
      <c r="M15" s="9"/>
      <c r="N15" s="9"/>
      <c r="O15" s="9"/>
      <c r="P15" s="9"/>
      <c r="Q15" s="10"/>
      <c r="S15" s="13"/>
      <c r="T15" s="13"/>
      <c r="U15" s="13"/>
      <c r="V15" s="15"/>
      <c r="X15" s="10"/>
    </row>
    <row r="16" spans="1:26" ht="5.55" customHeight="1" x14ac:dyDescent="0.3">
      <c r="A16" s="42"/>
      <c r="B16" s="42"/>
      <c r="C16" s="42"/>
      <c r="D16" s="86"/>
      <c r="E16" s="86"/>
      <c r="F16" s="86"/>
      <c r="G16" s="86"/>
      <c r="H16" s="86"/>
      <c r="I16" s="86"/>
      <c r="J16" s="86"/>
      <c r="K16" s="86"/>
      <c r="L16" s="86"/>
      <c r="M16" s="86"/>
      <c r="N16" s="86"/>
      <c r="O16" s="86"/>
      <c r="P16" s="86"/>
    </row>
    <row r="17" spans="1:26" x14ac:dyDescent="0.3">
      <c r="A17" s="7" t="s">
        <v>36</v>
      </c>
      <c r="B17" s="7"/>
      <c r="C17" s="7"/>
      <c r="D17" s="13"/>
      <c r="E17" s="13"/>
      <c r="F17" s="13"/>
      <c r="G17" s="13"/>
      <c r="H17" s="13"/>
      <c r="I17" s="13"/>
      <c r="J17" s="13"/>
      <c r="K17" s="13"/>
      <c r="L17" s="13"/>
      <c r="M17" s="13"/>
      <c r="N17" s="13"/>
      <c r="O17" s="13"/>
      <c r="P17" s="15"/>
      <c r="Q17" s="10"/>
      <c r="S17" s="13"/>
      <c r="T17" s="13"/>
      <c r="U17" s="13"/>
      <c r="V17" s="15"/>
      <c r="X17" s="10"/>
    </row>
    <row r="18" spans="1:26" x14ac:dyDescent="0.3">
      <c r="A18" s="13" t="s">
        <v>37</v>
      </c>
      <c r="B18" s="13" t="s">
        <v>25</v>
      </c>
      <c r="C18" s="13"/>
      <c r="D18" s="24">
        <v>258.07751455999994</v>
      </c>
      <c r="E18" s="24">
        <v>258.78576985000007</v>
      </c>
      <c r="F18" s="24">
        <v>264.48628034000006</v>
      </c>
      <c r="G18" s="24">
        <v>270.57257518999995</v>
      </c>
      <c r="H18" s="24">
        <v>271.03305534783175</v>
      </c>
      <c r="I18" s="24">
        <v>273.06177242327641</v>
      </c>
      <c r="J18" s="24">
        <v>273.06177206327641</v>
      </c>
      <c r="K18" s="24">
        <v>273.06177242327641</v>
      </c>
      <c r="L18" s="24">
        <v>275.10592521736271</v>
      </c>
      <c r="M18" s="24">
        <v>280.08166118409781</v>
      </c>
      <c r="N18" s="24">
        <v>280.0816609540978</v>
      </c>
      <c r="O18" s="24">
        <v>280.08166122409784</v>
      </c>
      <c r="P18" s="9">
        <v>3257.4914207773177</v>
      </c>
      <c r="Q18" s="10"/>
      <c r="S18" s="11"/>
      <c r="T18" s="24">
        <v>102.35253011736825</v>
      </c>
      <c r="U18" s="11"/>
      <c r="V18" s="9">
        <v>102.35253011736825</v>
      </c>
      <c r="W18" s="42"/>
      <c r="X18" s="10"/>
    </row>
    <row r="19" spans="1:26" x14ac:dyDescent="0.3">
      <c r="A19" s="12" t="s">
        <v>38</v>
      </c>
      <c r="B19" s="12"/>
      <c r="C19" s="12"/>
      <c r="D19" s="9">
        <v>258.07751455999994</v>
      </c>
      <c r="E19" s="9">
        <v>516.86328441000001</v>
      </c>
      <c r="F19" s="9">
        <v>781.34956475000013</v>
      </c>
      <c r="G19" s="9">
        <v>1051.9221399400001</v>
      </c>
      <c r="H19" s="9">
        <v>1322.9551952878319</v>
      </c>
      <c r="I19" s="9">
        <v>1596.0169677111082</v>
      </c>
      <c r="J19" s="9">
        <v>1869.0787397743848</v>
      </c>
      <c r="K19" s="9">
        <v>2142.1405121976613</v>
      </c>
      <c r="L19" s="9">
        <v>2417.246437415024</v>
      </c>
      <c r="M19" s="9">
        <v>2697.3280985991219</v>
      </c>
      <c r="N19" s="9">
        <v>2977.4097595532198</v>
      </c>
      <c r="O19" s="9">
        <v>3257.4914207773177</v>
      </c>
      <c r="P19" s="9">
        <v>3257.4914207773177</v>
      </c>
      <c r="Q19" s="10"/>
      <c r="S19" s="9">
        <v>3257.4914207773177</v>
      </c>
      <c r="T19" s="9">
        <v>3359.8439508946858</v>
      </c>
      <c r="U19" s="9">
        <v>3359.8439508946858</v>
      </c>
      <c r="V19" s="9">
        <v>3359.8439508946858</v>
      </c>
      <c r="W19" s="42"/>
      <c r="X19" s="10"/>
    </row>
    <row r="20" spans="1:26" ht="5.55" customHeight="1" x14ac:dyDescent="0.3">
      <c r="V20" s="42"/>
      <c r="W20" s="42"/>
    </row>
    <row r="21" spans="1:26" x14ac:dyDescent="0.3">
      <c r="A21" s="7" t="s">
        <v>39</v>
      </c>
      <c r="B21" s="7"/>
      <c r="C21" s="7"/>
      <c r="D21" s="13"/>
      <c r="E21" s="13"/>
      <c r="F21" s="13"/>
      <c r="G21" s="13"/>
      <c r="H21" s="13"/>
      <c r="I21" s="13"/>
      <c r="J21" s="13"/>
      <c r="K21" s="13"/>
      <c r="L21" s="13"/>
      <c r="M21" s="13"/>
      <c r="N21" s="13"/>
      <c r="O21" s="13"/>
      <c r="P21" s="15"/>
      <c r="Q21" s="10"/>
      <c r="S21" s="13"/>
      <c r="T21" s="13"/>
      <c r="U21" s="13"/>
      <c r="V21" s="12"/>
      <c r="W21" s="42"/>
      <c r="X21" s="10"/>
    </row>
    <row r="22" spans="1:26" x14ac:dyDescent="0.3">
      <c r="A22" s="13" t="s">
        <v>24</v>
      </c>
      <c r="B22" s="13"/>
      <c r="C22" s="13"/>
      <c r="D22" s="8">
        <v>6.1539690000000001E-2</v>
      </c>
      <c r="E22" s="8">
        <v>0.15098636000000001</v>
      </c>
      <c r="F22" s="8">
        <v>0.19911498722527474</v>
      </c>
      <c r="G22" s="8">
        <v>0.24724361445054946</v>
      </c>
      <c r="H22" s="8">
        <v>0.29537224167582421</v>
      </c>
      <c r="I22" s="8">
        <v>0.34350086890109893</v>
      </c>
      <c r="J22" s="8">
        <v>0.39162949612637366</v>
      </c>
      <c r="K22" s="8">
        <v>0.43975812335164838</v>
      </c>
      <c r="L22" s="8">
        <v>0.4878867505769231</v>
      </c>
      <c r="M22" s="8">
        <v>0.53601537780219788</v>
      </c>
      <c r="N22" s="8">
        <v>0.58414400502747266</v>
      </c>
      <c r="O22" s="8">
        <v>0.63227263225274744</v>
      </c>
      <c r="P22" s="9">
        <v>0.63227263225274744</v>
      </c>
      <c r="Q22" s="21">
        <v>5.4729105549450652E-2</v>
      </c>
      <c r="R22" s="22"/>
      <c r="S22" s="8">
        <v>0.63227263225274744</v>
      </c>
      <c r="T22" s="8">
        <v>0.63227263225274744</v>
      </c>
      <c r="U22" s="8">
        <v>0.63227263225274744</v>
      </c>
      <c r="V22" s="9">
        <v>0.63227263225274744</v>
      </c>
      <c r="W22" s="87"/>
      <c r="X22" s="23">
        <v>5.4729105549450652E-2</v>
      </c>
    </row>
    <row r="23" spans="1:26" x14ac:dyDescent="0.3">
      <c r="A23" s="13" t="s">
        <v>26</v>
      </c>
      <c r="B23" s="13"/>
      <c r="C23" s="13"/>
      <c r="D23" s="8">
        <v>2.5416666666666665</v>
      </c>
      <c r="E23" s="8">
        <v>5.083333333333333</v>
      </c>
      <c r="F23" s="8">
        <v>7.625</v>
      </c>
      <c r="G23" s="8">
        <v>10.166666666666666</v>
      </c>
      <c r="H23" s="8">
        <v>12.708333333333332</v>
      </c>
      <c r="I23" s="8">
        <v>15.25</v>
      </c>
      <c r="J23" s="8">
        <v>17.791666666666664</v>
      </c>
      <c r="K23" s="8">
        <v>20.333333333333332</v>
      </c>
      <c r="L23" s="8">
        <v>22.875</v>
      </c>
      <c r="M23" s="8">
        <v>25.416666666666664</v>
      </c>
      <c r="N23" s="8">
        <v>27.958333333333332</v>
      </c>
      <c r="O23" s="8">
        <v>30.5</v>
      </c>
      <c r="P23" s="9">
        <v>30.5</v>
      </c>
      <c r="Q23" s="21">
        <v>0</v>
      </c>
      <c r="R23" s="22"/>
      <c r="S23" s="8">
        <v>30.5</v>
      </c>
      <c r="T23" s="8">
        <v>30.5</v>
      </c>
      <c r="U23" s="8">
        <v>30.5</v>
      </c>
      <c r="V23" s="9">
        <v>30.5</v>
      </c>
      <c r="W23" s="87"/>
      <c r="X23" s="23">
        <v>0</v>
      </c>
    </row>
    <row r="24" spans="1:26" x14ac:dyDescent="0.3">
      <c r="A24" s="13" t="s">
        <v>28</v>
      </c>
      <c r="B24" s="13"/>
      <c r="C24" s="13"/>
      <c r="D24" s="8">
        <v>4.2186303399999998</v>
      </c>
      <c r="E24" s="8">
        <v>8.4360182800000008</v>
      </c>
      <c r="F24" s="8">
        <v>12.653406220000003</v>
      </c>
      <c r="G24" s="8">
        <v>16.870794158144331</v>
      </c>
      <c r="H24" s="8">
        <v>25.113986238614405</v>
      </c>
      <c r="I24" s="8">
        <v>31.357178319084479</v>
      </c>
      <c r="J24" s="8">
        <v>37.600370399554549</v>
      </c>
      <c r="K24" s="8">
        <v>54.567618935550364</v>
      </c>
      <c r="L24" s="8">
        <v>65.534867471546164</v>
      </c>
      <c r="M24" s="8">
        <v>76.502116007541971</v>
      </c>
      <c r="N24" s="8">
        <v>87.469364543537779</v>
      </c>
      <c r="O24" s="8">
        <v>98.436613079533586</v>
      </c>
      <c r="P24" s="9">
        <v>98.436613079533586</v>
      </c>
      <c r="Q24" s="21">
        <v>0</v>
      </c>
      <c r="R24" s="22"/>
      <c r="S24" s="8">
        <v>98.436613079533586</v>
      </c>
      <c r="T24" s="8">
        <v>98.436613079533586</v>
      </c>
      <c r="U24" s="8">
        <v>98.436613079533586</v>
      </c>
      <c r="V24" s="9">
        <v>98.436613079533586</v>
      </c>
      <c r="W24" s="87"/>
      <c r="X24" s="23">
        <v>0</v>
      </c>
    </row>
    <row r="25" spans="1:26" x14ac:dyDescent="0.3">
      <c r="A25" s="13" t="s">
        <v>29</v>
      </c>
      <c r="B25" s="13"/>
      <c r="C25" s="13"/>
      <c r="D25" s="8">
        <v>34.87078248000001</v>
      </c>
      <c r="E25" s="8">
        <v>69.741564960000019</v>
      </c>
      <c r="F25" s="8">
        <v>104.61234744000002</v>
      </c>
      <c r="G25" s="8">
        <v>139.4485065101793</v>
      </c>
      <c r="H25" s="8">
        <v>174.28466558035856</v>
      </c>
      <c r="I25" s="8">
        <v>209.12082465053786</v>
      </c>
      <c r="J25" s="8">
        <v>243.95698372071712</v>
      </c>
      <c r="K25" s="8">
        <v>278.79314279089647</v>
      </c>
      <c r="L25" s="8">
        <v>313.6293018610757</v>
      </c>
      <c r="M25" s="8">
        <v>348.465460931255</v>
      </c>
      <c r="N25" s="8">
        <v>383.30162000143429</v>
      </c>
      <c r="O25" s="8">
        <v>418.13777907161358</v>
      </c>
      <c r="P25" s="9">
        <v>418.13777907161358</v>
      </c>
      <c r="Q25" s="21">
        <v>3.4623409820596862E-2</v>
      </c>
      <c r="R25" s="22"/>
      <c r="S25" s="8">
        <v>418.13777907161358</v>
      </c>
      <c r="T25" s="8">
        <v>418.13777907161358</v>
      </c>
      <c r="U25" s="8">
        <v>418.13777907161358</v>
      </c>
      <c r="V25" s="9">
        <v>418.13777907161358</v>
      </c>
      <c r="W25" s="87"/>
      <c r="X25" s="23">
        <v>3.4623409820596862E-2</v>
      </c>
      <c r="Z25" s="84"/>
    </row>
    <row r="26" spans="1:26" x14ac:dyDescent="0.3">
      <c r="A26" s="13" t="s">
        <v>30</v>
      </c>
      <c r="B26" s="13"/>
      <c r="C26" s="13"/>
      <c r="D26" s="8">
        <v>138.96556743366341</v>
      </c>
      <c r="E26" s="8">
        <v>278.37201264570717</v>
      </c>
      <c r="F26" s="8">
        <v>421.49248237456152</v>
      </c>
      <c r="G26" s="8">
        <v>568.57218570983525</v>
      </c>
      <c r="H26" s="8">
        <v>713.345707205439</v>
      </c>
      <c r="I26" s="8">
        <v>860.72515012556585</v>
      </c>
      <c r="J26" s="8">
        <v>1008.1045928128315</v>
      </c>
      <c r="K26" s="8">
        <v>1148.5473241317438</v>
      </c>
      <c r="L26" s="8">
        <v>1294.1933074327853</v>
      </c>
      <c r="M26" s="8">
        <v>1443.0577785838464</v>
      </c>
      <c r="N26" s="8">
        <v>1591.922249586135</v>
      </c>
      <c r="O26" s="8">
        <v>1740.7867207630695</v>
      </c>
      <c r="P26" s="9">
        <v>1740.7867207630695</v>
      </c>
      <c r="Q26" s="21">
        <v>-14.510198487413163</v>
      </c>
      <c r="R26" s="22"/>
      <c r="S26" s="8">
        <v>1740.7867207630695</v>
      </c>
      <c r="T26" s="8">
        <v>1806.992077478902</v>
      </c>
      <c r="U26" s="8">
        <v>1806.992077478902</v>
      </c>
      <c r="V26" s="9">
        <v>1806.992077478902</v>
      </c>
      <c r="W26" s="87"/>
      <c r="X26" s="23">
        <v>51.695158228419359</v>
      </c>
      <c r="Z26" s="27"/>
    </row>
    <row r="27" spans="1:26" x14ac:dyDescent="0.3">
      <c r="A27" s="13" t="s">
        <v>31</v>
      </c>
      <c r="B27" s="13"/>
      <c r="C27" s="13"/>
      <c r="D27" s="8">
        <v>29.749715633186678</v>
      </c>
      <c r="E27" s="8">
        <v>59.593814276337817</v>
      </c>
      <c r="F27" s="8">
        <v>90.233010404932898</v>
      </c>
      <c r="G27" s="8">
        <v>121.71979832256997</v>
      </c>
      <c r="H27" s="8">
        <v>152.71287938033075</v>
      </c>
      <c r="I27" s="8">
        <v>184.26383547702156</v>
      </c>
      <c r="J27" s="8">
        <v>215.81479152386152</v>
      </c>
      <c r="K27" s="8">
        <v>245.88073805036461</v>
      </c>
      <c r="L27" s="8">
        <v>277.06059552398091</v>
      </c>
      <c r="M27" s="8">
        <v>308.92946611124245</v>
      </c>
      <c r="N27" s="8">
        <v>340.79833666665485</v>
      </c>
      <c r="O27" s="8">
        <v>372.66720725945538</v>
      </c>
      <c r="P27" s="9">
        <v>372.66720725945538</v>
      </c>
      <c r="Q27" s="21">
        <v>-3.1063398419734654</v>
      </c>
      <c r="R27" s="22"/>
      <c r="S27" s="8">
        <v>372.66720725945538</v>
      </c>
      <c r="T27" s="8">
        <v>386.84043428297622</v>
      </c>
      <c r="U27" s="8">
        <v>386.84043428297622</v>
      </c>
      <c r="V27" s="9">
        <v>386.84043428297622</v>
      </c>
      <c r="W27" s="87"/>
      <c r="X27" s="23">
        <v>11.066887181547372</v>
      </c>
      <c r="Z27" s="27"/>
    </row>
    <row r="28" spans="1:26" x14ac:dyDescent="0.3">
      <c r="A28" s="13" t="s">
        <v>32</v>
      </c>
      <c r="B28" s="13"/>
      <c r="C28" s="13"/>
      <c r="D28" s="8">
        <v>46.123487262284577</v>
      </c>
      <c r="E28" s="8">
        <v>92.393304446224448</v>
      </c>
      <c r="F28" s="8">
        <v>139.89582816068454</v>
      </c>
      <c r="G28" s="8">
        <v>188.7124447413596</v>
      </c>
      <c r="H28" s="8">
        <v>236.76362603708679</v>
      </c>
      <c r="I28" s="8">
        <v>285.67972794480573</v>
      </c>
      <c r="J28" s="8">
        <v>334.59582977523667</v>
      </c>
      <c r="K28" s="8">
        <v>381.20959639883222</v>
      </c>
      <c r="L28" s="8">
        <v>429.5503528872714</v>
      </c>
      <c r="M28" s="8">
        <v>478.95934437878105</v>
      </c>
      <c r="N28" s="8">
        <v>528.36833582091231</v>
      </c>
      <c r="O28" s="8">
        <v>577.77732732100958</v>
      </c>
      <c r="P28" s="9">
        <v>577.77732732100958</v>
      </c>
      <c r="Q28" s="21">
        <v>-4.8160200218438831</v>
      </c>
      <c r="R28" s="22"/>
      <c r="S28" s="8">
        <v>577.77732732100958</v>
      </c>
      <c r="T28" s="8">
        <v>599.7512736990243</v>
      </c>
      <c r="U28" s="8">
        <v>599.7512736990243</v>
      </c>
      <c r="V28" s="9">
        <v>599.7512736990243</v>
      </c>
      <c r="W28" s="87"/>
      <c r="X28" s="23">
        <v>17.157926356170833</v>
      </c>
      <c r="Z28" s="27"/>
    </row>
    <row r="29" spans="1:26" x14ac:dyDescent="0.3">
      <c r="A29" s="13" t="s">
        <v>33</v>
      </c>
      <c r="B29" s="13"/>
      <c r="C29" s="13"/>
      <c r="D29" s="8">
        <v>0.35050000000000003</v>
      </c>
      <c r="E29" s="8">
        <v>0.70100000000000007</v>
      </c>
      <c r="F29" s="8">
        <v>1.0515000000000001</v>
      </c>
      <c r="G29" s="8">
        <v>1.4020000000000001</v>
      </c>
      <c r="H29" s="8">
        <v>1.7525000000000002</v>
      </c>
      <c r="I29" s="8">
        <v>2.1030000000000002</v>
      </c>
      <c r="J29" s="8">
        <v>2.4535</v>
      </c>
      <c r="K29" s="8">
        <v>2.8040000000000003</v>
      </c>
      <c r="L29" s="8">
        <v>3.1545000000000005</v>
      </c>
      <c r="M29" s="8">
        <v>3.5050000000000003</v>
      </c>
      <c r="N29" s="8">
        <v>3.8555000000000001</v>
      </c>
      <c r="O29" s="8">
        <v>4.2060000000000004</v>
      </c>
      <c r="P29" s="9">
        <v>4.2060000000000004</v>
      </c>
      <c r="Q29" s="21">
        <v>0</v>
      </c>
      <c r="R29" s="22"/>
      <c r="S29" s="8">
        <v>4.2060000000000004</v>
      </c>
      <c r="T29" s="8">
        <v>4.2060000000000004</v>
      </c>
      <c r="U29" s="8">
        <v>4.2060000000000004</v>
      </c>
      <c r="V29" s="9">
        <v>4.2060000000000004</v>
      </c>
      <c r="W29" s="87"/>
      <c r="X29" s="23">
        <v>0</v>
      </c>
      <c r="Z29" s="27"/>
    </row>
    <row r="30" spans="1:26" x14ac:dyDescent="0.3">
      <c r="A30" s="13" t="s">
        <v>34</v>
      </c>
      <c r="B30" s="13"/>
      <c r="C30" s="13"/>
      <c r="D30" s="8">
        <v>2.7136648349999999</v>
      </c>
      <c r="E30" s="8">
        <v>5.4273296699999998</v>
      </c>
      <c r="F30" s="8">
        <v>8.1409945050000001</v>
      </c>
      <c r="G30" s="8">
        <v>10.85465934</v>
      </c>
      <c r="H30" s="8">
        <v>13.568324174999999</v>
      </c>
      <c r="I30" s="8">
        <v>16.28198901</v>
      </c>
      <c r="J30" s="8">
        <v>18.995653845</v>
      </c>
      <c r="K30" s="8">
        <v>21.709318679999999</v>
      </c>
      <c r="L30" s="8">
        <v>24.422983514999999</v>
      </c>
      <c r="M30" s="8">
        <v>27.136648349999998</v>
      </c>
      <c r="N30" s="8">
        <v>29.850313184999997</v>
      </c>
      <c r="O30" s="8">
        <v>32.56397802</v>
      </c>
      <c r="P30" s="9">
        <v>32.56397802</v>
      </c>
      <c r="Q30" s="21">
        <v>0</v>
      </c>
      <c r="R30" s="22"/>
      <c r="S30" s="8">
        <v>32.56397802</v>
      </c>
      <c r="T30" s="8">
        <v>32.56397802</v>
      </c>
      <c r="U30" s="8">
        <v>32.56397802</v>
      </c>
      <c r="V30" s="9">
        <v>32.56397802</v>
      </c>
      <c r="W30" s="87"/>
      <c r="X30" s="23">
        <v>0</v>
      </c>
      <c r="Z30" s="27"/>
    </row>
    <row r="31" spans="1:26" x14ac:dyDescent="0.3">
      <c r="A31" s="13" t="s">
        <v>35</v>
      </c>
      <c r="B31" s="13"/>
      <c r="C31" s="13"/>
      <c r="D31" s="8">
        <v>-1.5180397808013844</v>
      </c>
      <c r="E31" s="8">
        <v>-3.0360795616027687</v>
      </c>
      <c r="F31" s="8">
        <v>-4.5541193424041531</v>
      </c>
      <c r="G31" s="8">
        <v>-6.0721591232055374</v>
      </c>
      <c r="H31" s="8">
        <v>-7.5901989040069218</v>
      </c>
      <c r="I31" s="8">
        <v>-9.1082386848083061</v>
      </c>
      <c r="J31" s="8">
        <v>-10.62627846560969</v>
      </c>
      <c r="K31" s="8">
        <v>-12.144318246411075</v>
      </c>
      <c r="L31" s="8">
        <v>-13.662358027212459</v>
      </c>
      <c r="M31" s="8">
        <v>-15.180397808013844</v>
      </c>
      <c r="N31" s="8">
        <v>-16.698437588815228</v>
      </c>
      <c r="O31" s="8">
        <v>-18.216477369616612</v>
      </c>
      <c r="P31" s="9">
        <v>-18.216477369616612</v>
      </c>
      <c r="Q31" s="21">
        <v>0</v>
      </c>
      <c r="R31" s="22"/>
      <c r="S31" s="8">
        <v>-18.216477369616612</v>
      </c>
      <c r="T31" s="8">
        <v>-18.216477369616612</v>
      </c>
      <c r="U31" s="8">
        <v>-18.216477369616612</v>
      </c>
      <c r="V31" s="9">
        <v>-18.216477369616612</v>
      </c>
      <c r="W31" s="87"/>
      <c r="X31" s="23">
        <v>0</v>
      </c>
      <c r="Z31" s="27"/>
    </row>
    <row r="32" spans="1:26" x14ac:dyDescent="0.3">
      <c r="A32" s="12" t="s">
        <v>18</v>
      </c>
      <c r="B32" s="12"/>
      <c r="C32" s="12"/>
      <c r="D32" s="9">
        <v>258.07751455999994</v>
      </c>
      <c r="E32" s="9">
        <v>516.86328441000001</v>
      </c>
      <c r="F32" s="9">
        <v>781.34956475000013</v>
      </c>
      <c r="G32" s="9">
        <v>1051.9221399400001</v>
      </c>
      <c r="H32" s="9">
        <v>1322.9551952878319</v>
      </c>
      <c r="I32" s="9">
        <v>1596.0169677111082</v>
      </c>
      <c r="J32" s="9">
        <v>1869.0787397743848</v>
      </c>
      <c r="K32" s="9">
        <v>2142.1405121976618</v>
      </c>
      <c r="L32" s="9">
        <v>2417.2464374150236</v>
      </c>
      <c r="M32" s="9">
        <v>2697.3280985991223</v>
      </c>
      <c r="N32" s="9">
        <v>2977.4097595532198</v>
      </c>
      <c r="O32" s="9">
        <v>3257.4914207773181</v>
      </c>
      <c r="P32" s="9">
        <v>3257.4914207773181</v>
      </c>
      <c r="Q32" s="9">
        <v>-22.343205835860466</v>
      </c>
      <c r="S32" s="9">
        <v>3257.4914207773181</v>
      </c>
      <c r="T32" s="9">
        <v>3359.8439508946858</v>
      </c>
      <c r="U32" s="9">
        <v>3359.8439508946858</v>
      </c>
      <c r="V32" s="9">
        <v>3359.8439508946858</v>
      </c>
      <c r="W32" s="87"/>
      <c r="X32" s="9">
        <v>80.009324281507617</v>
      </c>
    </row>
    <row r="33" spans="1:22" x14ac:dyDescent="0.3">
      <c r="Q33" s="22"/>
    </row>
    <row r="34" spans="1:22" x14ac:dyDescent="0.3">
      <c r="A34" s="25" t="s">
        <v>40</v>
      </c>
      <c r="B34" s="26"/>
      <c r="C34" s="26"/>
      <c r="D34" s="26"/>
      <c r="E34" s="26"/>
      <c r="F34" s="26"/>
      <c r="G34" s="26"/>
      <c r="H34" s="26"/>
      <c r="I34" s="26"/>
      <c r="J34" s="26"/>
      <c r="K34" s="26"/>
      <c r="L34" s="26"/>
      <c r="M34" s="26"/>
      <c r="N34" s="26"/>
      <c r="O34" s="26"/>
      <c r="P34" s="26"/>
      <c r="Q34" s="26"/>
      <c r="S34" s="26"/>
      <c r="T34" s="26"/>
      <c r="U34" s="26"/>
      <c r="V34" s="26"/>
    </row>
    <row r="35" spans="1:22" x14ac:dyDescent="0.3">
      <c r="A35" s="13" t="s">
        <v>30</v>
      </c>
      <c r="B35" s="13"/>
      <c r="C35" s="13"/>
      <c r="D35" s="30">
        <v>146.27500000000001</v>
      </c>
      <c r="E35" s="30">
        <v>146.27500000000001</v>
      </c>
      <c r="F35" s="30">
        <v>146.27500000000001</v>
      </c>
      <c r="G35" s="8">
        <v>129.74718570983521</v>
      </c>
      <c r="H35" s="8">
        <v>144.77352149560375</v>
      </c>
      <c r="I35" s="8">
        <v>147.37944292012685</v>
      </c>
      <c r="J35" s="8">
        <v>147.37944268726562</v>
      </c>
      <c r="K35" s="8">
        <v>140.44273131891237</v>
      </c>
      <c r="L35" s="8">
        <v>145.6459833010415</v>
      </c>
      <c r="M35" s="8">
        <v>148.86447115106103</v>
      </c>
      <c r="N35" s="8">
        <v>148.86447100228861</v>
      </c>
      <c r="O35" s="8">
        <v>148.86447117693456</v>
      </c>
      <c r="P35" s="9">
        <v>1740.7867207630695</v>
      </c>
      <c r="Q35" s="21"/>
      <c r="R35" s="22"/>
      <c r="S35" s="8">
        <v>0</v>
      </c>
      <c r="T35" s="8">
        <v>66.205356715832522</v>
      </c>
      <c r="U35" s="8">
        <v>0</v>
      </c>
      <c r="V35" s="9">
        <v>1806.992077478902</v>
      </c>
    </row>
    <row r="36" spans="1:22" x14ac:dyDescent="0.3">
      <c r="A36" s="13" t="s">
        <v>31</v>
      </c>
      <c r="B36" s="13"/>
      <c r="C36" s="13"/>
      <c r="D36" s="30">
        <v>31.316666666666666</v>
      </c>
      <c r="E36" s="30">
        <v>31.316666666666666</v>
      </c>
      <c r="F36" s="30">
        <v>31.316666666666666</v>
      </c>
      <c r="G36" s="8">
        <v>27.769798322569969</v>
      </c>
      <c r="H36" s="8">
        <v>30.993081057760776</v>
      </c>
      <c r="I36" s="8">
        <v>31.550956096690811</v>
      </c>
      <c r="J36" s="8">
        <v>31.550956046839957</v>
      </c>
      <c r="K36" s="8">
        <v>30.065946526503097</v>
      </c>
      <c r="L36" s="8">
        <v>31.179857473616295</v>
      </c>
      <c r="M36" s="8">
        <v>31.86887058726154</v>
      </c>
      <c r="N36" s="8">
        <v>31.8688705554124</v>
      </c>
      <c r="O36" s="8">
        <v>31.868870592800533</v>
      </c>
      <c r="P36" s="9">
        <v>372.66720725945538</v>
      </c>
      <c r="Q36" s="21"/>
      <c r="R36" s="22"/>
      <c r="S36" s="8">
        <v>0</v>
      </c>
      <c r="T36" s="8">
        <v>14.173227023520838</v>
      </c>
      <c r="U36" s="8">
        <v>0</v>
      </c>
      <c r="V36" s="9">
        <v>386.84043428297622</v>
      </c>
    </row>
    <row r="37" spans="1:22" x14ac:dyDescent="0.3">
      <c r="A37" s="13" t="s">
        <v>32</v>
      </c>
      <c r="B37" s="13"/>
      <c r="C37" s="13"/>
      <c r="D37" s="30">
        <v>48.550000000000004</v>
      </c>
      <c r="E37" s="30">
        <v>48.550000000000004</v>
      </c>
      <c r="F37" s="30">
        <v>48.550000000000004</v>
      </c>
      <c r="G37" s="8">
        <v>43.062444741359599</v>
      </c>
      <c r="H37" s="8">
        <v>48.05118129572719</v>
      </c>
      <c r="I37" s="8">
        <v>48.916101907718939</v>
      </c>
      <c r="J37" s="8">
        <v>48.916101830430932</v>
      </c>
      <c r="K37" s="8">
        <v>46.613766623595552</v>
      </c>
      <c r="L37" s="8">
        <v>48.340756488439183</v>
      </c>
      <c r="M37" s="8">
        <v>49.408991491509653</v>
      </c>
      <c r="N37" s="8">
        <v>49.408991442131253</v>
      </c>
      <c r="O37" s="8">
        <v>49.408991500097272</v>
      </c>
      <c r="P37" s="9">
        <v>577.77732732100958</v>
      </c>
      <c r="Q37" s="21"/>
      <c r="R37" s="22"/>
      <c r="S37" s="8">
        <v>0</v>
      </c>
      <c r="T37" s="8">
        <v>21.973946378014716</v>
      </c>
      <c r="U37" s="8">
        <v>0</v>
      </c>
      <c r="V37" s="9">
        <v>599.7512736990243</v>
      </c>
    </row>
    <row r="38" spans="1:22" x14ac:dyDescent="0.3">
      <c r="A38" s="12" t="s">
        <v>41</v>
      </c>
      <c r="B38" s="12"/>
      <c r="C38" s="12"/>
      <c r="D38" s="9">
        <v>226.14166666666668</v>
      </c>
      <c r="E38" s="9">
        <v>226.14166666666668</v>
      </c>
      <c r="F38" s="9">
        <v>226.14166666666668</v>
      </c>
      <c r="G38" s="9">
        <v>200.57942877376476</v>
      </c>
      <c r="H38" s="9">
        <v>223.81778384909171</v>
      </c>
      <c r="I38" s="9">
        <v>227.8465009245366</v>
      </c>
      <c r="J38" s="9">
        <v>227.84650056453651</v>
      </c>
      <c r="K38" s="9">
        <v>217.12244446901101</v>
      </c>
      <c r="L38" s="9">
        <v>225.16659726309697</v>
      </c>
      <c r="M38" s="9">
        <v>230.14233322983222</v>
      </c>
      <c r="N38" s="9">
        <v>230.14233299983226</v>
      </c>
      <c r="O38" s="9">
        <v>230.14233326983236</v>
      </c>
      <c r="P38" s="9">
        <v>2691.2312553435345</v>
      </c>
      <c r="Q38" s="9"/>
      <c r="S38" s="9">
        <v>0</v>
      </c>
      <c r="T38" s="9">
        <v>102.35253011736808</v>
      </c>
      <c r="U38" s="9">
        <v>0</v>
      </c>
      <c r="V38" s="9">
        <v>2793.5837854609026</v>
      </c>
    </row>
    <row r="39" spans="1:22" x14ac:dyDescent="0.3">
      <c r="Q39" s="22"/>
    </row>
    <row r="40" spans="1:22" x14ac:dyDescent="0.3">
      <c r="A40" s="25" t="s">
        <v>42</v>
      </c>
      <c r="B40" s="26"/>
      <c r="C40" s="26"/>
      <c r="D40" s="26"/>
      <c r="E40" s="26"/>
      <c r="F40" s="26"/>
      <c r="G40" s="26"/>
      <c r="H40" s="26"/>
      <c r="I40" s="26"/>
      <c r="J40" s="26"/>
      <c r="K40" s="26"/>
      <c r="L40" s="26"/>
      <c r="M40" s="26"/>
      <c r="N40" s="26"/>
      <c r="O40" s="26"/>
      <c r="P40" s="26"/>
      <c r="Q40" s="26"/>
      <c r="S40" s="26"/>
      <c r="T40" s="26"/>
      <c r="U40" s="26"/>
      <c r="V40" s="26"/>
    </row>
    <row r="41" spans="1:22" x14ac:dyDescent="0.3">
      <c r="A41" s="13" t="s">
        <v>43</v>
      </c>
      <c r="B41" s="13"/>
      <c r="C41" s="13"/>
      <c r="D41" s="8">
        <v>258.07751455999994</v>
      </c>
      <c r="E41" s="8">
        <v>258.78576985000007</v>
      </c>
      <c r="F41" s="8">
        <v>264.48628034000006</v>
      </c>
      <c r="G41" s="8">
        <v>270.57257518999995</v>
      </c>
      <c r="H41" s="8">
        <v>271.03305534783175</v>
      </c>
      <c r="I41" s="8">
        <v>273.06177242327641</v>
      </c>
      <c r="J41" s="8">
        <v>273.06177206327641</v>
      </c>
      <c r="K41" s="8">
        <v>273.06177242327641</v>
      </c>
      <c r="L41" s="8">
        <v>275.10592521736271</v>
      </c>
      <c r="M41" s="8">
        <v>280.08166118409781</v>
      </c>
      <c r="N41" s="8">
        <v>280.0816609540978</v>
      </c>
      <c r="O41" s="8">
        <v>280.08166122409784</v>
      </c>
      <c r="P41" s="9">
        <v>3257.4914207773177</v>
      </c>
      <c r="Q41" s="21"/>
      <c r="R41" s="22"/>
      <c r="S41" s="8">
        <v>0</v>
      </c>
      <c r="T41" s="8">
        <v>102.35253011736825</v>
      </c>
      <c r="U41" s="8">
        <v>0</v>
      </c>
      <c r="V41" s="9">
        <v>3359.8439508946858</v>
      </c>
    </row>
    <row r="42" spans="1:22" x14ac:dyDescent="0.3">
      <c r="A42" s="13" t="s">
        <v>44</v>
      </c>
      <c r="B42" s="13"/>
      <c r="C42" s="13"/>
      <c r="D42" s="8">
        <v>258.07752260333302</v>
      </c>
      <c r="E42" s="8">
        <v>258.79397739787902</v>
      </c>
      <c r="F42" s="8">
        <v>264.485458685879</v>
      </c>
      <c r="G42" s="8">
        <v>264.485458685879</v>
      </c>
      <c r="H42" s="8">
        <v>264.485458685879</v>
      </c>
      <c r="I42" s="8">
        <v>266.51417552132364</v>
      </c>
      <c r="J42" s="8">
        <v>269.51417552132364</v>
      </c>
      <c r="K42" s="8">
        <v>269.51417552132364</v>
      </c>
      <c r="L42" s="8">
        <v>271.55832875540989</v>
      </c>
      <c r="M42" s="8">
        <v>276.53406450214504</v>
      </c>
      <c r="N42" s="8">
        <v>276.53406450214504</v>
      </c>
      <c r="O42" s="8">
        <v>276.53406450214504</v>
      </c>
      <c r="P42" s="9">
        <v>3217.0309248846652</v>
      </c>
      <c r="Q42" s="21"/>
      <c r="R42" s="22"/>
      <c r="S42" s="8">
        <v>0</v>
      </c>
      <c r="T42" s="8">
        <v>140.27000000000001</v>
      </c>
      <c r="U42" s="8">
        <v>0</v>
      </c>
      <c r="V42" s="9">
        <v>3357.3009248846652</v>
      </c>
    </row>
    <row r="43" spans="1:22" x14ac:dyDescent="0.3">
      <c r="A43" s="12" t="s">
        <v>41</v>
      </c>
      <c r="B43" s="12"/>
      <c r="C43" s="12"/>
      <c r="D43" s="9">
        <v>-8.0433330822415883E-6</v>
      </c>
      <c r="E43" s="9">
        <v>-8.2075478789533918E-3</v>
      </c>
      <c r="F43" s="9">
        <v>8.2165412106860458E-4</v>
      </c>
      <c r="G43" s="9">
        <v>6.0871165041209565</v>
      </c>
      <c r="H43" s="9">
        <v>6.5475966619527526</v>
      </c>
      <c r="I43" s="9">
        <v>6.5475969019527724</v>
      </c>
      <c r="J43" s="9">
        <v>3.5475965419527711</v>
      </c>
      <c r="K43" s="9">
        <v>3.5475969019527724</v>
      </c>
      <c r="L43" s="9">
        <v>3.5475964619528213</v>
      </c>
      <c r="M43" s="9">
        <v>3.5475966819527684</v>
      </c>
      <c r="N43" s="9">
        <v>3.5475964519527565</v>
      </c>
      <c r="O43" s="9">
        <v>3.5475967219528002</v>
      </c>
      <c r="P43" s="9">
        <v>40.460495892652204</v>
      </c>
      <c r="Q43" s="9"/>
      <c r="S43" s="9">
        <v>0</v>
      </c>
      <c r="T43" s="9">
        <v>-37.917469882631764</v>
      </c>
      <c r="U43" s="9">
        <v>0</v>
      </c>
      <c r="V43" s="9">
        <v>2.5430260100206397</v>
      </c>
    </row>
    <row r="44" spans="1:22" ht="14.4" customHeight="1" x14ac:dyDescent="0.3">
      <c r="A44" s="94" t="s">
        <v>45</v>
      </c>
      <c r="B44" s="95"/>
      <c r="C44" s="35"/>
      <c r="D44" s="100" t="s">
        <v>85</v>
      </c>
      <c r="E44" s="101"/>
      <c r="F44" s="101"/>
      <c r="G44" s="101"/>
      <c r="H44" s="101"/>
      <c r="I44" s="101"/>
      <c r="J44" s="101"/>
      <c r="K44" s="101"/>
      <c r="L44" s="101"/>
      <c r="M44" s="101"/>
      <c r="N44" s="101"/>
      <c r="O44" s="101"/>
      <c r="P44" s="102"/>
      <c r="S44" s="100" t="s">
        <v>86</v>
      </c>
      <c r="T44" s="101"/>
      <c r="U44" s="101"/>
      <c r="V44" s="102"/>
    </row>
    <row r="45" spans="1:22" x14ac:dyDescent="0.3">
      <c r="A45" s="96"/>
      <c r="B45" s="97"/>
      <c r="C45" s="84"/>
      <c r="D45" s="103"/>
      <c r="E45" s="122"/>
      <c r="F45" s="122"/>
      <c r="G45" s="122"/>
      <c r="H45" s="122"/>
      <c r="I45" s="122"/>
      <c r="J45" s="122"/>
      <c r="K45" s="122"/>
      <c r="L45" s="122"/>
      <c r="M45" s="122"/>
      <c r="N45" s="122"/>
      <c r="O45" s="122"/>
      <c r="P45" s="105"/>
      <c r="S45" s="103"/>
      <c r="T45" s="122"/>
      <c r="U45" s="122"/>
      <c r="V45" s="105"/>
    </row>
    <row r="46" spans="1:22" x14ac:dyDescent="0.3">
      <c r="A46" s="96"/>
      <c r="B46" s="97"/>
      <c r="C46" s="84"/>
      <c r="D46" s="103"/>
      <c r="E46" s="122"/>
      <c r="F46" s="122"/>
      <c r="G46" s="122"/>
      <c r="H46" s="122"/>
      <c r="I46" s="122"/>
      <c r="J46" s="122"/>
      <c r="K46" s="122"/>
      <c r="L46" s="122"/>
      <c r="M46" s="122"/>
      <c r="N46" s="122"/>
      <c r="O46" s="122"/>
      <c r="P46" s="105"/>
      <c r="S46" s="103"/>
      <c r="T46" s="122"/>
      <c r="U46" s="122"/>
      <c r="V46" s="105"/>
    </row>
    <row r="47" spans="1:22" x14ac:dyDescent="0.3">
      <c r="A47" s="98"/>
      <c r="B47" s="99"/>
      <c r="C47" s="37"/>
      <c r="D47" s="106"/>
      <c r="E47" s="107"/>
      <c r="F47" s="107"/>
      <c r="G47" s="107"/>
      <c r="H47" s="107"/>
      <c r="I47" s="107"/>
      <c r="J47" s="107"/>
      <c r="K47" s="107"/>
      <c r="L47" s="107"/>
      <c r="M47" s="107"/>
      <c r="N47" s="107"/>
      <c r="O47" s="107"/>
      <c r="P47" s="108"/>
      <c r="S47" s="106"/>
      <c r="T47" s="107"/>
      <c r="U47" s="107"/>
      <c r="V47" s="108"/>
    </row>
    <row r="48" spans="1:22" x14ac:dyDescent="0.3">
      <c r="A48" s="27"/>
    </row>
    <row r="49" spans="1:15" x14ac:dyDescent="0.3">
      <c r="A49" s="25" t="s">
        <v>82</v>
      </c>
      <c r="B49" s="26"/>
      <c r="C49" s="26"/>
      <c r="D49" s="26"/>
      <c r="E49" s="26"/>
    </row>
    <row r="50" spans="1:15" x14ac:dyDescent="0.3">
      <c r="A50" s="11" t="s">
        <v>30</v>
      </c>
      <c r="B50" s="13"/>
      <c r="C50" s="123">
        <v>129747185.7098352</v>
      </c>
      <c r="D50" s="123"/>
      <c r="E50" s="123"/>
    </row>
    <row r="51" spans="1:15" x14ac:dyDescent="0.3">
      <c r="A51" s="11" t="s">
        <v>31</v>
      </c>
      <c r="B51" s="13"/>
      <c r="C51" s="123">
        <v>27769798.32256997</v>
      </c>
      <c r="D51" s="123"/>
      <c r="E51" s="123"/>
    </row>
    <row r="52" spans="1:15" x14ac:dyDescent="0.3">
      <c r="A52" s="11" t="s">
        <v>32</v>
      </c>
      <c r="B52" s="13"/>
      <c r="C52" s="123">
        <v>43062444.741359599</v>
      </c>
      <c r="D52" s="123"/>
      <c r="E52" s="123"/>
    </row>
    <row r="54" spans="1:15" x14ac:dyDescent="0.3">
      <c r="C54" s="22"/>
    </row>
    <row r="55" spans="1:15" x14ac:dyDescent="0.3">
      <c r="A55" s="39"/>
    </row>
    <row r="56" spans="1:15" x14ac:dyDescent="0.3">
      <c r="C56" s="43"/>
      <c r="D56" s="43"/>
      <c r="E56" s="43"/>
      <c r="F56" s="43"/>
      <c r="G56" s="43"/>
      <c r="H56" s="43"/>
      <c r="I56" s="43"/>
      <c r="J56" s="43"/>
      <c r="K56" s="43"/>
      <c r="L56" s="43"/>
      <c r="M56" s="43"/>
      <c r="N56" s="43"/>
      <c r="O56" s="43"/>
    </row>
    <row r="57" spans="1:15" x14ac:dyDescent="0.3">
      <c r="C57" s="43"/>
      <c r="D57" s="43"/>
      <c r="E57" s="43"/>
      <c r="F57" s="43"/>
      <c r="G57" s="43"/>
      <c r="H57" s="43"/>
      <c r="I57" s="43"/>
      <c r="J57" s="43"/>
      <c r="K57" s="43"/>
      <c r="L57" s="43"/>
      <c r="M57" s="43"/>
      <c r="N57" s="43"/>
      <c r="O57" s="43"/>
    </row>
    <row r="58" spans="1:15" x14ac:dyDescent="0.3">
      <c r="C58" s="43"/>
      <c r="D58" s="43"/>
      <c r="E58" s="43"/>
      <c r="F58" s="43"/>
      <c r="G58" s="43"/>
      <c r="H58" s="43"/>
      <c r="I58" s="43"/>
      <c r="J58" s="43"/>
      <c r="K58" s="43"/>
      <c r="L58" s="43"/>
      <c r="M58" s="43"/>
      <c r="N58" s="43"/>
      <c r="O58" s="43"/>
    </row>
    <row r="60" spans="1:15" x14ac:dyDescent="0.3">
      <c r="A60" s="39"/>
    </row>
    <row r="61" spans="1:15" x14ac:dyDescent="0.3">
      <c r="C61" s="34"/>
    </row>
    <row r="62" spans="1:15" x14ac:dyDescent="0.3">
      <c r="C62" s="34"/>
    </row>
    <row r="63" spans="1:15" x14ac:dyDescent="0.3">
      <c r="C63" s="34"/>
    </row>
    <row r="64" spans="1:15" x14ac:dyDescent="0.3">
      <c r="C64" s="86"/>
    </row>
    <row r="65" spans="1:17" x14ac:dyDescent="0.3">
      <c r="C65" s="34"/>
    </row>
    <row r="67" spans="1:17" x14ac:dyDescent="0.3">
      <c r="A67" s="39"/>
    </row>
    <row r="68" spans="1:17" x14ac:dyDescent="0.3">
      <c r="D68" s="22"/>
      <c r="E68" s="22"/>
      <c r="F68" s="22"/>
      <c r="G68" s="22"/>
      <c r="H68" s="22"/>
      <c r="I68" s="22"/>
      <c r="J68" s="22"/>
      <c r="K68" s="22"/>
      <c r="L68" s="22"/>
      <c r="M68" s="22"/>
      <c r="N68" s="22"/>
      <c r="O68" s="22"/>
    </row>
    <row r="69" spans="1:17" x14ac:dyDescent="0.3">
      <c r="D69" s="22"/>
      <c r="E69" s="22"/>
      <c r="F69" s="22"/>
      <c r="G69" s="22"/>
      <c r="H69" s="22"/>
      <c r="I69" s="22"/>
      <c r="J69" s="22"/>
      <c r="K69" s="22"/>
      <c r="L69" s="22"/>
      <c r="M69" s="22"/>
      <c r="N69" s="22"/>
      <c r="O69" s="22"/>
      <c r="Q69" s="22"/>
    </row>
    <row r="71" spans="1:17" x14ac:dyDescent="0.3">
      <c r="A71" s="42"/>
      <c r="D71" s="87"/>
      <c r="E71" s="87"/>
      <c r="F71" s="87"/>
      <c r="G71" s="87"/>
      <c r="H71" s="87"/>
      <c r="I71" s="87"/>
      <c r="J71" s="87"/>
      <c r="K71" s="87"/>
      <c r="L71" s="87"/>
      <c r="M71" s="87"/>
      <c r="N71" s="87"/>
      <c r="O71" s="87"/>
    </row>
  </sheetData>
  <mergeCells count="9">
    <mergeCell ref="A44:B47"/>
    <mergeCell ref="D44:P47"/>
    <mergeCell ref="S44:V47"/>
    <mergeCell ref="C50:E50"/>
    <mergeCell ref="C51:E51"/>
    <mergeCell ref="C52:E52"/>
    <mergeCell ref="D2:Q2"/>
    <mergeCell ref="S2:V2"/>
    <mergeCell ref="X2:X3"/>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8A3F-70F6-4C45-A3AD-122563F3ED19}">
  <dimension ref="A1:Z52"/>
  <sheetViews>
    <sheetView showGridLines="0" zoomScale="70" zoomScaleNormal="70" workbookViewId="0">
      <pane xSplit="2" ySplit="3" topLeftCell="C4" activePane="bottomRight" state="frozen"/>
      <selection pane="topRight" activeCell="C1" sqref="C1"/>
      <selection pane="bottomLeft" activeCell="A4" sqref="A4"/>
      <selection pane="bottomRight" activeCell="A7" sqref="A7"/>
    </sheetView>
  </sheetViews>
  <sheetFormatPr defaultRowHeight="14.4" x14ac:dyDescent="0.3"/>
  <cols>
    <col min="1" max="1" width="48.109375" customWidth="1"/>
    <col min="2" max="3" width="8.77734375" customWidth="1"/>
    <col min="4" max="7" width="16.109375" bestFit="1" customWidth="1"/>
    <col min="17" max="17" width="11.44140625" customWidth="1"/>
    <col min="18" max="18" width="2.21875" customWidth="1"/>
    <col min="19" max="21" width="11.5546875" customWidth="1"/>
    <col min="23" max="23" width="2.21875" customWidth="1"/>
    <col min="24" max="24" width="12.21875" customWidth="1"/>
    <col min="25" max="25" width="3.5546875" customWidth="1"/>
    <col min="26" max="26" width="112.777343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42"/>
      <c r="X2" s="92" t="s">
        <v>2</v>
      </c>
      <c r="Z2" s="83"/>
    </row>
    <row r="3" spans="1:26" ht="57.6" customHeight="1" x14ac:dyDescent="0.3">
      <c r="A3" s="3" t="s">
        <v>3</v>
      </c>
      <c r="B3" s="4" t="s">
        <v>4</v>
      </c>
      <c r="C3" s="4" t="s">
        <v>5</v>
      </c>
      <c r="D3" s="3" t="s">
        <v>6</v>
      </c>
      <c r="E3" s="3" t="s">
        <v>7</v>
      </c>
      <c r="F3" s="3" t="s">
        <v>8</v>
      </c>
      <c r="G3" s="3" t="s">
        <v>9</v>
      </c>
      <c r="H3" s="3" t="s">
        <v>10</v>
      </c>
      <c r="I3" s="3" t="s">
        <v>11</v>
      </c>
      <c r="J3" s="3" t="s">
        <v>12</v>
      </c>
      <c r="K3" s="3" t="s">
        <v>13</v>
      </c>
      <c r="L3" s="3" t="s">
        <v>14</v>
      </c>
      <c r="M3" s="3" t="s">
        <v>15</v>
      </c>
      <c r="N3" s="3" t="s">
        <v>16</v>
      </c>
      <c r="O3" s="3" t="s">
        <v>17</v>
      </c>
      <c r="P3" s="3" t="s">
        <v>18</v>
      </c>
      <c r="Q3" s="4" t="s">
        <v>19</v>
      </c>
      <c r="S3" s="5" t="s">
        <v>20</v>
      </c>
      <c r="T3" s="5" t="s">
        <v>21</v>
      </c>
      <c r="U3" s="5" t="s">
        <v>22</v>
      </c>
      <c r="V3" s="5" t="s">
        <v>18</v>
      </c>
      <c r="W3" s="42"/>
      <c r="X3" s="93"/>
      <c r="Z3" s="83"/>
    </row>
    <row r="4" spans="1:26" x14ac:dyDescent="0.3">
      <c r="A4" s="7" t="s">
        <v>23</v>
      </c>
      <c r="B4" s="7"/>
      <c r="C4" s="7"/>
      <c r="D4" s="13"/>
      <c r="E4" s="13"/>
      <c r="F4" s="13"/>
      <c r="G4" s="13"/>
      <c r="H4" s="13"/>
      <c r="I4" s="13"/>
      <c r="J4" s="13"/>
      <c r="K4" s="13"/>
      <c r="L4" s="13"/>
      <c r="M4" s="13"/>
      <c r="N4" s="13"/>
      <c r="O4" s="13"/>
      <c r="P4" s="15"/>
      <c r="Q4" s="10"/>
      <c r="S4" s="13"/>
      <c r="T4" s="13"/>
      <c r="U4" s="13"/>
      <c r="V4" s="15"/>
      <c r="X4" s="10"/>
    </row>
    <row r="5" spans="1:26" x14ac:dyDescent="0.3">
      <c r="A5" s="13" t="s">
        <v>24</v>
      </c>
      <c r="B5" s="13" t="s">
        <v>25</v>
      </c>
      <c r="C5" s="8">
        <v>0.57754352670329678</v>
      </c>
      <c r="D5" s="8">
        <v>6.1539690000000001E-2</v>
      </c>
      <c r="E5" s="8">
        <v>0.15098636000000001</v>
      </c>
      <c r="F5" s="8">
        <v>0.22493726999999999</v>
      </c>
      <c r="G5" s="8">
        <v>0.26791949999999998</v>
      </c>
      <c r="H5" s="8">
        <v>0.3160481272252747</v>
      </c>
      <c r="I5" s="8">
        <v>0.36417675445054942</v>
      </c>
      <c r="J5" s="8">
        <v>0.41230538167582415</v>
      </c>
      <c r="K5" s="8">
        <v>0.46043400890109887</v>
      </c>
      <c r="L5" s="8">
        <v>0.50856263612637365</v>
      </c>
      <c r="M5" s="8">
        <v>0.55669126335164842</v>
      </c>
      <c r="N5" s="8">
        <v>0.6048198905769232</v>
      </c>
      <c r="O5" s="8">
        <v>0.65294851780219798</v>
      </c>
      <c r="P5" s="9">
        <v>0.65294851780219798</v>
      </c>
      <c r="Q5" s="10"/>
      <c r="S5" s="8">
        <v>0.65294851780219798</v>
      </c>
      <c r="T5" s="8">
        <v>0.65294851780219798</v>
      </c>
      <c r="U5" s="8">
        <v>0.65294851780219798</v>
      </c>
      <c r="V5" s="9">
        <v>0.65294851780219798</v>
      </c>
      <c r="X5" s="10"/>
    </row>
    <row r="6" spans="1:26" x14ac:dyDescent="0.3">
      <c r="A6" s="13" t="s">
        <v>26</v>
      </c>
      <c r="B6" s="13" t="s">
        <v>27</v>
      </c>
      <c r="C6" s="8">
        <v>30.49750409</v>
      </c>
      <c r="D6" s="8">
        <v>2.5414586741666665</v>
      </c>
      <c r="E6" s="8">
        <v>5.082917348333333</v>
      </c>
      <c r="F6" s="8">
        <v>7.6243760224999999</v>
      </c>
      <c r="G6" s="8">
        <v>10.165834696666666</v>
      </c>
      <c r="H6" s="8">
        <v>12.707293370833332</v>
      </c>
      <c r="I6" s="8">
        <v>15.248752045</v>
      </c>
      <c r="J6" s="8">
        <v>17.790210719166666</v>
      </c>
      <c r="K6" s="8">
        <v>20.331669393333332</v>
      </c>
      <c r="L6" s="8">
        <v>22.873128067499998</v>
      </c>
      <c r="M6" s="8">
        <v>25.414586741666664</v>
      </c>
      <c r="N6" s="8">
        <v>27.95604541583333</v>
      </c>
      <c r="O6" s="8">
        <v>30.49750409</v>
      </c>
      <c r="P6" s="9">
        <v>30.49750409</v>
      </c>
      <c r="Q6" s="10"/>
      <c r="S6" s="8">
        <v>30.49750409</v>
      </c>
      <c r="T6" s="8">
        <v>30.49750409</v>
      </c>
      <c r="U6" s="8">
        <v>30.49750409</v>
      </c>
      <c r="V6" s="9">
        <v>30.49750409</v>
      </c>
      <c r="X6" s="10"/>
    </row>
    <row r="7" spans="1:26" x14ac:dyDescent="0.3">
      <c r="A7" s="13" t="s">
        <v>28</v>
      </c>
      <c r="B7" s="13" t="s">
        <v>25</v>
      </c>
      <c r="C7" s="8">
        <v>94.163961616584416</v>
      </c>
      <c r="D7" s="8">
        <v>4.2186303399999998</v>
      </c>
      <c r="E7" s="8">
        <v>8.4360182800000008</v>
      </c>
      <c r="F7" s="8">
        <v>12.653406220000003</v>
      </c>
      <c r="G7" s="8">
        <v>16.870794158144331</v>
      </c>
      <c r="H7" s="8">
        <v>21.088182096288662</v>
      </c>
      <c r="I7" s="8">
        <v>29.182410261283486</v>
      </c>
      <c r="J7" s="8">
        <v>35.276638426278311</v>
      </c>
      <c r="K7" s="8">
        <v>48.398355627223232</v>
      </c>
      <c r="L7" s="8">
        <v>57.520072828168153</v>
      </c>
      <c r="M7" s="8">
        <v>71.068035757640246</v>
      </c>
      <c r="N7" s="8">
        <v>82.615998687112338</v>
      </c>
      <c r="O7" s="8">
        <v>94.163961616584416</v>
      </c>
      <c r="P7" s="9">
        <v>94.163961616584416</v>
      </c>
      <c r="Q7" s="10"/>
      <c r="S7" s="8">
        <v>94.163961616584416</v>
      </c>
      <c r="T7" s="8">
        <v>94.163961616584416</v>
      </c>
      <c r="U7" s="8">
        <v>94.163961616584416</v>
      </c>
      <c r="V7" s="9">
        <v>94.163961616584416</v>
      </c>
      <c r="X7" s="10"/>
    </row>
    <row r="8" spans="1:26" x14ac:dyDescent="0.3">
      <c r="A8" s="13" t="s">
        <v>29</v>
      </c>
      <c r="B8" s="13" t="s">
        <v>27</v>
      </c>
      <c r="C8" s="8">
        <v>418.10097400000001</v>
      </c>
      <c r="D8" s="8">
        <v>34.873414500000003</v>
      </c>
      <c r="E8" s="8">
        <v>69.736829</v>
      </c>
      <c r="F8" s="8">
        <v>104.6102435</v>
      </c>
      <c r="G8" s="8">
        <v>139.443658</v>
      </c>
      <c r="H8" s="8">
        <v>174.28707249999999</v>
      </c>
      <c r="I8" s="8">
        <v>209.120487</v>
      </c>
      <c r="J8" s="8">
        <v>243.95390150000003</v>
      </c>
      <c r="K8" s="8">
        <v>278.79731600000002</v>
      </c>
      <c r="L8" s="8">
        <v>313.63073049999997</v>
      </c>
      <c r="M8" s="8">
        <v>348.46414499999997</v>
      </c>
      <c r="N8" s="8">
        <v>383.29755949999998</v>
      </c>
      <c r="O8" s="8">
        <v>418.14097400000003</v>
      </c>
      <c r="P8" s="9">
        <v>418.14097400000003</v>
      </c>
      <c r="Q8" s="10"/>
      <c r="S8" s="8">
        <v>418.14097400000003</v>
      </c>
      <c r="T8" s="8">
        <v>418.14097400000003</v>
      </c>
      <c r="U8" s="8">
        <v>418.14097400000003</v>
      </c>
      <c r="V8" s="9">
        <v>418.14097400000003</v>
      </c>
      <c r="X8" s="10"/>
      <c r="Z8" s="84"/>
    </row>
    <row r="9" spans="1:26" x14ac:dyDescent="0.3">
      <c r="A9" s="13" t="s">
        <v>30</v>
      </c>
      <c r="B9" s="13" t="s">
        <v>27</v>
      </c>
      <c r="C9" s="8">
        <v>1755.2969192504827</v>
      </c>
      <c r="D9" s="31">
        <v>0.64683654268159829</v>
      </c>
      <c r="E9" s="31">
        <v>0.64683654268159829</v>
      </c>
      <c r="F9" s="31">
        <v>0.64683654268159829</v>
      </c>
      <c r="G9" s="31">
        <v>0.64683654268159829</v>
      </c>
      <c r="H9" s="31">
        <v>0.64683654268159829</v>
      </c>
      <c r="I9" s="31">
        <v>0.64683654268159829</v>
      </c>
      <c r="J9" s="31">
        <v>0.64683654268159829</v>
      </c>
      <c r="K9" s="31">
        <v>0.64683654268159829</v>
      </c>
      <c r="L9" s="31">
        <v>0.64683654268159829</v>
      </c>
      <c r="M9" s="31">
        <v>0.64683654268159829</v>
      </c>
      <c r="N9" s="31">
        <v>0.64683654268159829</v>
      </c>
      <c r="O9" s="31">
        <v>0.64683654268159829</v>
      </c>
      <c r="P9" s="33">
        <v>0.64683654268159829</v>
      </c>
      <c r="Q9" s="18"/>
      <c r="R9" s="19"/>
      <c r="S9" s="85">
        <v>0.64683654268159829</v>
      </c>
      <c r="T9" s="85">
        <v>0.64683654268159829</v>
      </c>
      <c r="U9" s="85">
        <v>0.64683654268159829</v>
      </c>
      <c r="V9" s="17">
        <v>0.64683654268159829</v>
      </c>
      <c r="X9" s="10"/>
      <c r="Z9" s="27"/>
    </row>
    <row r="10" spans="1:26" x14ac:dyDescent="0.3">
      <c r="A10" s="13" t="s">
        <v>31</v>
      </c>
      <c r="B10" s="13" t="s">
        <v>27</v>
      </c>
      <c r="C10" s="8">
        <v>375.77354710142885</v>
      </c>
      <c r="D10" s="31">
        <v>0.13847461325351046</v>
      </c>
      <c r="E10" s="31">
        <v>0.13847461325351046</v>
      </c>
      <c r="F10" s="31">
        <v>0.13847461325351046</v>
      </c>
      <c r="G10" s="31">
        <v>0.13847461325351046</v>
      </c>
      <c r="H10" s="31">
        <v>0.13847461325351046</v>
      </c>
      <c r="I10" s="31">
        <v>0.13847461325351046</v>
      </c>
      <c r="J10" s="31">
        <v>0.13847461325351046</v>
      </c>
      <c r="K10" s="31">
        <v>0.13847461325351046</v>
      </c>
      <c r="L10" s="31">
        <v>0.13847461325351046</v>
      </c>
      <c r="M10" s="31">
        <v>0.13847461325351046</v>
      </c>
      <c r="N10" s="31">
        <v>0.13847461325351046</v>
      </c>
      <c r="O10" s="31">
        <v>0.13847461325351046</v>
      </c>
      <c r="P10" s="33">
        <v>0.13847461325351046</v>
      </c>
      <c r="Q10" s="18"/>
      <c r="R10" s="19"/>
      <c r="S10" s="85">
        <v>0.13847461325351046</v>
      </c>
      <c r="T10" s="85">
        <v>0.13847461325351046</v>
      </c>
      <c r="U10" s="85">
        <v>0.13847461325351046</v>
      </c>
      <c r="V10" s="17">
        <v>0.13847461325351046</v>
      </c>
      <c r="X10" s="10"/>
      <c r="Z10" s="27"/>
    </row>
    <row r="11" spans="1:26" x14ac:dyDescent="0.3">
      <c r="A11" s="13" t="s">
        <v>32</v>
      </c>
      <c r="B11" s="13" t="s">
        <v>27</v>
      </c>
      <c r="C11" s="8">
        <v>582.59334734285346</v>
      </c>
      <c r="D11" s="31">
        <v>0.21468884406489125</v>
      </c>
      <c r="E11" s="31">
        <v>0.21468884406489125</v>
      </c>
      <c r="F11" s="31">
        <v>0.21468884406489125</v>
      </c>
      <c r="G11" s="31">
        <v>0.21468884406489125</v>
      </c>
      <c r="H11" s="31">
        <v>0.21468884406489125</v>
      </c>
      <c r="I11" s="31">
        <v>0.21468884406489125</v>
      </c>
      <c r="J11" s="31">
        <v>0.21468884406489125</v>
      </c>
      <c r="K11" s="31">
        <v>0.21468884406489125</v>
      </c>
      <c r="L11" s="31">
        <v>0.21468884406489125</v>
      </c>
      <c r="M11" s="31">
        <v>0.21468884406489125</v>
      </c>
      <c r="N11" s="31">
        <v>0.21468884406489125</v>
      </c>
      <c r="O11" s="31">
        <v>0.21468884406489125</v>
      </c>
      <c r="P11" s="33">
        <v>0.21468884406489125</v>
      </c>
      <c r="Q11" s="18"/>
      <c r="R11" s="19"/>
      <c r="S11" s="85">
        <v>0.21468884406489125</v>
      </c>
      <c r="T11" s="85">
        <v>0.21468884406489125</v>
      </c>
      <c r="U11" s="85">
        <v>0.21468884406489125</v>
      </c>
      <c r="V11" s="17">
        <v>0.21468884406489125</v>
      </c>
      <c r="X11" s="10"/>
      <c r="Z11" s="27"/>
    </row>
    <row r="12" spans="1:26" x14ac:dyDescent="0.3">
      <c r="A12" s="13" t="s">
        <v>33</v>
      </c>
      <c r="B12" s="13" t="s">
        <v>27</v>
      </c>
      <c r="C12" s="8">
        <v>4.2060000000000004</v>
      </c>
      <c r="D12" s="8">
        <v>0.35050000000000003</v>
      </c>
      <c r="E12" s="8">
        <v>0.70100000000000007</v>
      </c>
      <c r="F12" s="8">
        <v>1.0515000000000001</v>
      </c>
      <c r="G12" s="8">
        <v>1.4020000000000001</v>
      </c>
      <c r="H12" s="8">
        <v>1.7525000000000002</v>
      </c>
      <c r="I12" s="8">
        <v>2.1030000000000002</v>
      </c>
      <c r="J12" s="8">
        <v>2.4535</v>
      </c>
      <c r="K12" s="8">
        <v>2.8040000000000003</v>
      </c>
      <c r="L12" s="8">
        <v>3.1545000000000005</v>
      </c>
      <c r="M12" s="8">
        <v>3.5050000000000003</v>
      </c>
      <c r="N12" s="8">
        <v>3.8555000000000001</v>
      </c>
      <c r="O12" s="8">
        <v>4.2060000000000004</v>
      </c>
      <c r="P12" s="9">
        <v>4.2060000000000004</v>
      </c>
      <c r="Q12" s="18"/>
      <c r="R12" s="19"/>
      <c r="S12" s="8">
        <v>4.2060000000000004</v>
      </c>
      <c r="T12" s="8">
        <v>4.2060000000000004</v>
      </c>
      <c r="U12" s="8">
        <v>4.2060000000000004</v>
      </c>
      <c r="V12" s="9">
        <v>4.2060000000000004</v>
      </c>
      <c r="X12" s="10"/>
      <c r="Z12" s="27"/>
    </row>
    <row r="13" spans="1:26" x14ac:dyDescent="0.3">
      <c r="A13" s="13" t="s">
        <v>34</v>
      </c>
      <c r="B13" s="13" t="s">
        <v>27</v>
      </c>
      <c r="C13" s="8">
        <v>32.56397802</v>
      </c>
      <c r="D13" s="8">
        <v>2.7136648349999999</v>
      </c>
      <c r="E13" s="8">
        <v>5.4273296699999998</v>
      </c>
      <c r="F13" s="8">
        <v>8.1409945050000001</v>
      </c>
      <c r="G13" s="8">
        <v>10.85465934</v>
      </c>
      <c r="H13" s="8">
        <v>13.568324174999999</v>
      </c>
      <c r="I13" s="8">
        <v>16.28198901</v>
      </c>
      <c r="J13" s="8">
        <v>18.995653845</v>
      </c>
      <c r="K13" s="8">
        <v>21.709318679999999</v>
      </c>
      <c r="L13" s="8">
        <v>24.422983514999999</v>
      </c>
      <c r="M13" s="8">
        <v>27.136648349999998</v>
      </c>
      <c r="N13" s="8">
        <v>29.850313184999997</v>
      </c>
      <c r="O13" s="8">
        <v>32.56397802</v>
      </c>
      <c r="P13" s="9">
        <v>32.56397802</v>
      </c>
      <c r="Q13" s="18"/>
      <c r="R13" s="19"/>
      <c r="S13" s="8">
        <v>32.56397802</v>
      </c>
      <c r="T13" s="8">
        <v>32.56397802</v>
      </c>
      <c r="U13" s="8">
        <v>32.56397802</v>
      </c>
      <c r="V13" s="9">
        <v>32.56397802</v>
      </c>
      <c r="X13" s="10"/>
      <c r="Z13" s="27"/>
    </row>
    <row r="14" spans="1:26" x14ac:dyDescent="0.3">
      <c r="A14" s="13" t="s">
        <v>35</v>
      </c>
      <c r="B14" s="13" t="s">
        <v>27</v>
      </c>
      <c r="C14" s="8">
        <v>-18.216477369616612</v>
      </c>
      <c r="D14" s="8">
        <v>-1.5180397808013844</v>
      </c>
      <c r="E14" s="8">
        <v>-3.0360795616027687</v>
      </c>
      <c r="F14" s="8">
        <v>-4.5541193424041531</v>
      </c>
      <c r="G14" s="8">
        <v>-6.0721591232055374</v>
      </c>
      <c r="H14" s="8">
        <v>-7.5901989040069218</v>
      </c>
      <c r="I14" s="8">
        <v>-9.1082386848083061</v>
      </c>
      <c r="J14" s="8">
        <v>-10.62627846560969</v>
      </c>
      <c r="K14" s="8">
        <v>-12.144318246411075</v>
      </c>
      <c r="L14" s="8">
        <v>-13.662358027212459</v>
      </c>
      <c r="M14" s="8">
        <v>-15.180397808013844</v>
      </c>
      <c r="N14" s="8">
        <v>-16.698437588815228</v>
      </c>
      <c r="O14" s="8">
        <v>-18.216477369616612</v>
      </c>
      <c r="P14" s="9">
        <v>-18.216477369616612</v>
      </c>
      <c r="Q14" s="18"/>
      <c r="R14" s="19"/>
      <c r="S14" s="8">
        <v>-18.216477369616612</v>
      </c>
      <c r="T14" s="8">
        <v>-18.216477369616612</v>
      </c>
      <c r="U14" s="8">
        <v>-18.216477369616612</v>
      </c>
      <c r="V14" s="9">
        <v>-18.216477369616612</v>
      </c>
      <c r="X14" s="10"/>
      <c r="Z14" s="27"/>
    </row>
    <row r="15" spans="1:26" x14ac:dyDescent="0.3">
      <c r="A15" s="12" t="s">
        <v>18</v>
      </c>
      <c r="B15" s="12"/>
      <c r="C15" s="9">
        <v>3275.5572975784362</v>
      </c>
      <c r="D15" s="9"/>
      <c r="E15" s="9"/>
      <c r="F15" s="9"/>
      <c r="G15" s="9"/>
      <c r="H15" s="9"/>
      <c r="I15" s="9"/>
      <c r="J15" s="9"/>
      <c r="K15" s="9"/>
      <c r="L15" s="9"/>
      <c r="M15" s="9"/>
      <c r="N15" s="9"/>
      <c r="O15" s="9"/>
      <c r="P15" s="9"/>
      <c r="Q15" s="10"/>
      <c r="S15" s="13"/>
      <c r="T15" s="13"/>
      <c r="U15" s="13"/>
      <c r="V15" s="15"/>
      <c r="X15" s="10"/>
    </row>
    <row r="16" spans="1:26" ht="5.7" customHeight="1" x14ac:dyDescent="0.3">
      <c r="A16" s="42"/>
      <c r="B16" s="42"/>
      <c r="C16" s="42"/>
      <c r="D16" s="86"/>
      <c r="E16" s="86"/>
      <c r="F16" s="86"/>
      <c r="G16" s="86"/>
      <c r="H16" s="86"/>
      <c r="I16" s="86"/>
      <c r="J16" s="86"/>
      <c r="K16" s="86"/>
      <c r="L16" s="86"/>
      <c r="M16" s="86"/>
      <c r="N16" s="86"/>
      <c r="O16" s="86"/>
      <c r="P16" s="86"/>
    </row>
    <row r="17" spans="1:26" x14ac:dyDescent="0.3">
      <c r="A17" s="7" t="s">
        <v>36</v>
      </c>
      <c r="B17" s="7"/>
      <c r="C17" s="7"/>
      <c r="D17" s="13"/>
      <c r="E17" s="13"/>
      <c r="F17" s="13"/>
      <c r="G17" s="13"/>
      <c r="H17" s="13"/>
      <c r="I17" s="13"/>
      <c r="J17" s="13"/>
      <c r="K17" s="13"/>
      <c r="L17" s="13"/>
      <c r="M17" s="13"/>
      <c r="N17" s="13"/>
      <c r="O17" s="13"/>
      <c r="P17" s="15"/>
      <c r="Q17" s="10"/>
      <c r="S17" s="13"/>
      <c r="T17" s="13"/>
      <c r="U17" s="13"/>
      <c r="V17" s="15"/>
      <c r="X17" s="10"/>
    </row>
    <row r="18" spans="1:26" x14ac:dyDescent="0.3">
      <c r="A18" s="13" t="s">
        <v>37</v>
      </c>
      <c r="B18" s="13" t="s">
        <v>25</v>
      </c>
      <c r="C18" s="13"/>
      <c r="D18" s="24">
        <v>258.07751456</v>
      </c>
      <c r="E18" s="24">
        <v>258.67590325000009</v>
      </c>
      <c r="F18" s="24">
        <v>264.37641374000003</v>
      </c>
      <c r="G18" s="24">
        <v>270.45223798999996</v>
      </c>
      <c r="H18" s="24">
        <v>273.60851879000001</v>
      </c>
      <c r="I18" s="24">
        <v>273.74367290999999</v>
      </c>
      <c r="J18" s="24">
        <v>275.711596966434</v>
      </c>
      <c r="K18" s="24">
        <v>278.79105655447518</v>
      </c>
      <c r="L18" s="24">
        <v>280.6004097956635</v>
      </c>
      <c r="M18" s="24">
        <v>280.6004100156635</v>
      </c>
      <c r="N18" s="24">
        <v>280.60040994566339</v>
      </c>
      <c r="O18" s="24">
        <v>280.6004098056635</v>
      </c>
      <c r="P18" s="9">
        <v>3275.8385543235627</v>
      </c>
      <c r="Q18" s="10"/>
      <c r="S18" s="11"/>
      <c r="T18" s="24">
        <v>67.581921008268523</v>
      </c>
      <c r="U18" s="11"/>
      <c r="V18" s="9">
        <v>67.581921008268523</v>
      </c>
      <c r="W18" s="42"/>
      <c r="X18" s="10"/>
    </row>
    <row r="19" spans="1:26" x14ac:dyDescent="0.3">
      <c r="A19" s="12" t="s">
        <v>38</v>
      </c>
      <c r="B19" s="12"/>
      <c r="C19" s="12"/>
      <c r="D19" s="9">
        <v>258.07751456</v>
      </c>
      <c r="E19" s="9">
        <v>516.75341781000009</v>
      </c>
      <c r="F19" s="9">
        <v>781.12983155000006</v>
      </c>
      <c r="G19" s="9">
        <v>1051.58206954</v>
      </c>
      <c r="H19" s="9">
        <v>1325.1905883300001</v>
      </c>
      <c r="I19" s="9">
        <v>1598.9342612400001</v>
      </c>
      <c r="J19" s="9">
        <v>1874.645858206434</v>
      </c>
      <c r="K19" s="9">
        <v>2153.4369147609091</v>
      </c>
      <c r="L19" s="9">
        <v>2434.0373245565725</v>
      </c>
      <c r="M19" s="9">
        <v>2714.6377345722358</v>
      </c>
      <c r="N19" s="9">
        <v>2995.2381445178989</v>
      </c>
      <c r="O19" s="9">
        <v>3275.8385543235627</v>
      </c>
      <c r="P19" s="9">
        <v>3275.8385543235627</v>
      </c>
      <c r="Q19" s="10"/>
      <c r="S19" s="9">
        <v>3275.8385543235627</v>
      </c>
      <c r="T19" s="9">
        <v>3343.4204753318313</v>
      </c>
      <c r="U19" s="9">
        <v>3343.4204753318313</v>
      </c>
      <c r="V19" s="9">
        <v>3343.4204753318313</v>
      </c>
      <c r="W19" s="42"/>
      <c r="X19" s="10"/>
    </row>
    <row r="20" spans="1:26" ht="5.7" customHeight="1" x14ac:dyDescent="0.3">
      <c r="V20" s="42"/>
      <c r="W20" s="42"/>
    </row>
    <row r="21" spans="1:26" x14ac:dyDescent="0.3">
      <c r="A21" s="7" t="s">
        <v>39</v>
      </c>
      <c r="B21" s="7"/>
      <c r="C21" s="7"/>
      <c r="D21" s="13"/>
      <c r="E21" s="13"/>
      <c r="F21" s="13"/>
      <c r="G21" s="13"/>
      <c r="H21" s="13"/>
      <c r="I21" s="13"/>
      <c r="J21" s="13"/>
      <c r="K21" s="13"/>
      <c r="L21" s="13"/>
      <c r="M21" s="13"/>
      <c r="N21" s="13"/>
      <c r="O21" s="13"/>
      <c r="P21" s="15"/>
      <c r="Q21" s="10"/>
      <c r="S21" s="13"/>
      <c r="T21" s="13"/>
      <c r="U21" s="13"/>
      <c r="V21" s="12"/>
      <c r="W21" s="42"/>
      <c r="X21" s="10"/>
    </row>
    <row r="22" spans="1:26" x14ac:dyDescent="0.3">
      <c r="A22" s="13" t="s">
        <v>24</v>
      </c>
      <c r="B22" s="13"/>
      <c r="C22" s="13"/>
      <c r="D22" s="8">
        <v>6.1539690000000001E-2</v>
      </c>
      <c r="E22" s="8">
        <v>0.15098636000000001</v>
      </c>
      <c r="F22" s="8">
        <v>0.22493726999999999</v>
      </c>
      <c r="G22" s="8">
        <v>0.26791949999999998</v>
      </c>
      <c r="H22" s="8">
        <v>0.3160481272252747</v>
      </c>
      <c r="I22" s="8">
        <v>0.36417675445054942</v>
      </c>
      <c r="J22" s="8">
        <v>0.41230538167582415</v>
      </c>
      <c r="K22" s="8">
        <v>0.46043400890109887</v>
      </c>
      <c r="L22" s="8">
        <v>0.50856263612637365</v>
      </c>
      <c r="M22" s="8">
        <v>0.55669126335164842</v>
      </c>
      <c r="N22" s="8">
        <v>0.6048198905769232</v>
      </c>
      <c r="O22" s="8">
        <v>0.65294851780219798</v>
      </c>
      <c r="P22" s="9">
        <v>0.65294851780219798</v>
      </c>
      <c r="Q22" s="21">
        <v>7.5404991098901197E-2</v>
      </c>
      <c r="R22" s="22"/>
      <c r="S22" s="8">
        <v>0.65294851780219798</v>
      </c>
      <c r="T22" s="8">
        <v>0.65294851780219798</v>
      </c>
      <c r="U22" s="8">
        <v>0.65294851780219798</v>
      </c>
      <c r="V22" s="9">
        <v>0.65294851780219798</v>
      </c>
      <c r="W22" s="87"/>
      <c r="X22" s="23">
        <v>7.5404991098901197E-2</v>
      </c>
    </row>
    <row r="23" spans="1:26" x14ac:dyDescent="0.3">
      <c r="A23" s="13" t="s">
        <v>26</v>
      </c>
      <c r="B23" s="13"/>
      <c r="C23" s="13"/>
      <c r="D23" s="8">
        <v>2.5414586741666665</v>
      </c>
      <c r="E23" s="8">
        <v>5.082917348333333</v>
      </c>
      <c r="F23" s="8">
        <v>7.6243760224999999</v>
      </c>
      <c r="G23" s="8">
        <v>10.165834696666666</v>
      </c>
      <c r="H23" s="8">
        <v>12.707293370833332</v>
      </c>
      <c r="I23" s="8">
        <v>15.248752045</v>
      </c>
      <c r="J23" s="8">
        <v>17.790210719166666</v>
      </c>
      <c r="K23" s="8">
        <v>20.331669393333332</v>
      </c>
      <c r="L23" s="8">
        <v>22.873128067499998</v>
      </c>
      <c r="M23" s="8">
        <v>25.414586741666664</v>
      </c>
      <c r="N23" s="8">
        <v>27.95604541583333</v>
      </c>
      <c r="O23" s="8">
        <v>30.49750409</v>
      </c>
      <c r="P23" s="9">
        <v>30.49750409</v>
      </c>
      <c r="Q23" s="21">
        <v>0</v>
      </c>
      <c r="R23" s="22"/>
      <c r="S23" s="8">
        <v>30.49750409</v>
      </c>
      <c r="T23" s="8">
        <v>30.49750409</v>
      </c>
      <c r="U23" s="8">
        <v>30.49750409</v>
      </c>
      <c r="V23" s="9">
        <v>30.49750409</v>
      </c>
      <c r="W23" s="87"/>
      <c r="X23" s="23">
        <v>0</v>
      </c>
    </row>
    <row r="24" spans="1:26" x14ac:dyDescent="0.3">
      <c r="A24" s="13" t="s">
        <v>28</v>
      </c>
      <c r="B24" s="13"/>
      <c r="C24" s="13"/>
      <c r="D24" s="8">
        <v>4.2186303399999998</v>
      </c>
      <c r="E24" s="8">
        <v>8.4360182800000008</v>
      </c>
      <c r="F24" s="8">
        <v>12.653406220000003</v>
      </c>
      <c r="G24" s="8">
        <v>16.870794158144331</v>
      </c>
      <c r="H24" s="8">
        <v>21.088182096288662</v>
      </c>
      <c r="I24" s="8">
        <v>29.182410261283486</v>
      </c>
      <c r="J24" s="8">
        <v>35.276638426278311</v>
      </c>
      <c r="K24" s="8">
        <v>48.398355627223232</v>
      </c>
      <c r="L24" s="8">
        <v>57.520072828168153</v>
      </c>
      <c r="M24" s="8">
        <v>71.068035757640246</v>
      </c>
      <c r="N24" s="8">
        <v>82.615998687112338</v>
      </c>
      <c r="O24" s="8">
        <v>94.163961616584416</v>
      </c>
      <c r="P24" s="9">
        <v>94.163961616584416</v>
      </c>
      <c r="Q24" s="21">
        <v>0</v>
      </c>
      <c r="R24" s="22"/>
      <c r="S24" s="8">
        <v>94.163961616584416</v>
      </c>
      <c r="T24" s="8">
        <v>94.163961616584416</v>
      </c>
      <c r="U24" s="8">
        <v>94.163961616584416</v>
      </c>
      <c r="V24" s="9">
        <v>94.163961616584416</v>
      </c>
      <c r="W24" s="87"/>
      <c r="X24" s="23">
        <v>0</v>
      </c>
    </row>
    <row r="25" spans="1:26" x14ac:dyDescent="0.3">
      <c r="A25" s="13" t="s">
        <v>29</v>
      </c>
      <c r="B25" s="13"/>
      <c r="C25" s="13"/>
      <c r="D25" s="8">
        <v>34.873414500000003</v>
      </c>
      <c r="E25" s="8">
        <v>69.736829</v>
      </c>
      <c r="F25" s="8">
        <v>104.6102435</v>
      </c>
      <c r="G25" s="8">
        <v>139.443658</v>
      </c>
      <c r="H25" s="8">
        <v>174.28707249999999</v>
      </c>
      <c r="I25" s="8">
        <v>209.120487</v>
      </c>
      <c r="J25" s="8">
        <v>243.95390150000003</v>
      </c>
      <c r="K25" s="8">
        <v>278.79731600000002</v>
      </c>
      <c r="L25" s="8">
        <v>313.63073049999997</v>
      </c>
      <c r="M25" s="8">
        <v>348.46414499999997</v>
      </c>
      <c r="N25" s="8">
        <v>383.29755949999998</v>
      </c>
      <c r="O25" s="8">
        <v>418.14097400000003</v>
      </c>
      <c r="P25" s="9">
        <v>418.14097400000003</v>
      </c>
      <c r="Q25" s="21">
        <v>4.0000000000020464E-2</v>
      </c>
      <c r="R25" s="22"/>
      <c r="S25" s="8">
        <v>418.14097400000003</v>
      </c>
      <c r="T25" s="8">
        <v>418.14097400000003</v>
      </c>
      <c r="U25" s="8">
        <v>418.14097400000003</v>
      </c>
      <c r="V25" s="9">
        <v>418.14097400000003</v>
      </c>
      <c r="W25" s="87"/>
      <c r="X25" s="23">
        <v>4.0000000000020464E-2</v>
      </c>
      <c r="Z25" s="84"/>
    </row>
    <row r="26" spans="1:26" x14ac:dyDescent="0.3">
      <c r="A26" s="13" t="s">
        <v>30</v>
      </c>
      <c r="B26" s="13"/>
      <c r="C26" s="13"/>
      <c r="D26" s="8">
        <v>138.96399948409598</v>
      </c>
      <c r="E26" s="8">
        <v>278.30427938029891</v>
      </c>
      <c r="F26" s="46">
        <v>421.33541263177142</v>
      </c>
      <c r="G26" s="8">
        <v>568.3425161718651</v>
      </c>
      <c r="H26" s="8">
        <v>717.38142022914792</v>
      </c>
      <c r="I26" s="8">
        <v>864.00653334670244</v>
      </c>
      <c r="J26" s="8">
        <v>1013.1982447425439</v>
      </c>
      <c r="K26" s="8">
        <v>1159.8297580544679</v>
      </c>
      <c r="L26" s="8">
        <v>1310.2254416975654</v>
      </c>
      <c r="M26" s="8">
        <v>1457.7580679988669</v>
      </c>
      <c r="N26" s="8">
        <v>1606.584367340253</v>
      </c>
      <c r="O26" s="8">
        <v>1755.4041982256556</v>
      </c>
      <c r="P26" s="9">
        <v>1755.4041982256556</v>
      </c>
      <c r="Q26" s="21">
        <v>0.1072789751729033</v>
      </c>
      <c r="R26" s="22"/>
      <c r="S26" s="8">
        <v>1755.4041982256556</v>
      </c>
      <c r="T26" s="8">
        <v>1799.1186543584249</v>
      </c>
      <c r="U26" s="8">
        <v>1799.1186543584249</v>
      </c>
      <c r="V26" s="9">
        <v>1799.1186543584249</v>
      </c>
      <c r="W26" s="87"/>
      <c r="X26" s="23">
        <v>43.821735107942231</v>
      </c>
      <c r="Z26" s="27"/>
    </row>
    <row r="27" spans="1:26" x14ac:dyDescent="0.3">
      <c r="A27" s="13" t="s">
        <v>31</v>
      </c>
      <c r="B27" s="13"/>
      <c r="C27" s="13"/>
      <c r="D27" s="8">
        <v>29.749379966916109</v>
      </c>
      <c r="E27" s="8">
        <v>59.57931395498472</v>
      </c>
      <c r="F27" s="46">
        <v>90.199384951744193</v>
      </c>
      <c r="G27" s="8">
        <v>121.67063072249178</v>
      </c>
      <c r="H27" s="8">
        <v>153.5768438648409</v>
      </c>
      <c r="I27" s="8">
        <v>184.96631321676037</v>
      </c>
      <c r="J27" s="8">
        <v>216.90523931781388</v>
      </c>
      <c r="K27" s="8">
        <v>248.29607882182216</v>
      </c>
      <c r="L27" s="8">
        <v>280.49275101528957</v>
      </c>
      <c r="M27" s="8">
        <v>312.07650057379857</v>
      </c>
      <c r="N27" s="8">
        <v>343.93719934912139</v>
      </c>
      <c r="O27" s="8">
        <v>375.79651335892521</v>
      </c>
      <c r="P27" s="9">
        <v>375.79651335892521</v>
      </c>
      <c r="Q27" s="21">
        <v>2.2966257496364051E-2</v>
      </c>
      <c r="R27" s="22"/>
      <c r="S27" s="8">
        <v>375.79651335892521</v>
      </c>
      <c r="T27" s="8">
        <v>385.15489373347452</v>
      </c>
      <c r="U27" s="8">
        <v>385.15489373347452</v>
      </c>
      <c r="V27" s="9">
        <v>385.15489373347452</v>
      </c>
      <c r="W27" s="87"/>
      <c r="X27" s="23">
        <v>9.3813466320456769</v>
      </c>
      <c r="Z27" s="27"/>
    </row>
    <row r="28" spans="1:26" x14ac:dyDescent="0.3">
      <c r="A28" s="13" t="s">
        <v>32</v>
      </c>
      <c r="B28" s="13"/>
      <c r="C28" s="13"/>
      <c r="D28" s="8">
        <v>46.122966850622632</v>
      </c>
      <c r="E28" s="8">
        <v>92.370823377985857</v>
      </c>
      <c r="F28" s="46">
        <v>139.8436957913886</v>
      </c>
      <c r="G28" s="8">
        <v>188.63621607403769</v>
      </c>
      <c r="H28" s="8">
        <v>238.10310287067097</v>
      </c>
      <c r="I28" s="8">
        <v>286.76883829061148</v>
      </c>
      <c r="J28" s="8">
        <v>336.28644273956508</v>
      </c>
      <c r="K28" s="8">
        <v>384.95430242157227</v>
      </c>
      <c r="L28" s="8">
        <v>434.87151232413549</v>
      </c>
      <c r="M28" s="8">
        <v>483.83845669492558</v>
      </c>
      <c r="N28" s="8">
        <v>533.23477873881723</v>
      </c>
      <c r="O28" s="8">
        <v>582.62895386421178</v>
      </c>
      <c r="P28" s="9">
        <v>582.62895386421178</v>
      </c>
      <c r="Q28" s="21">
        <v>3.5606521358317877E-2</v>
      </c>
      <c r="R28" s="22"/>
      <c r="S28" s="8">
        <v>582.62895386421178</v>
      </c>
      <c r="T28" s="8">
        <v>597.13803836516183</v>
      </c>
      <c r="U28" s="8">
        <v>597.13803836516183</v>
      </c>
      <c r="V28" s="9">
        <v>597.13803836516183</v>
      </c>
      <c r="W28" s="87"/>
      <c r="X28" s="23">
        <v>14.544691022308371</v>
      </c>
      <c r="Z28" s="27"/>
    </row>
    <row r="29" spans="1:26" x14ac:dyDescent="0.3">
      <c r="A29" s="13" t="s">
        <v>33</v>
      </c>
      <c r="B29" s="13"/>
      <c r="C29" s="13"/>
      <c r="D29" s="8">
        <v>0.35050000000000003</v>
      </c>
      <c r="E29" s="8">
        <v>0.70100000000000007</v>
      </c>
      <c r="F29" s="8">
        <v>1.0515000000000001</v>
      </c>
      <c r="G29" s="8">
        <v>1.4020000000000001</v>
      </c>
      <c r="H29" s="8">
        <v>1.7525000000000002</v>
      </c>
      <c r="I29" s="8">
        <v>2.1030000000000002</v>
      </c>
      <c r="J29" s="8">
        <v>2.4535</v>
      </c>
      <c r="K29" s="8">
        <v>2.8040000000000003</v>
      </c>
      <c r="L29" s="8">
        <v>3.1545000000000005</v>
      </c>
      <c r="M29" s="8">
        <v>3.5050000000000003</v>
      </c>
      <c r="N29" s="8">
        <v>3.8555000000000001</v>
      </c>
      <c r="O29" s="8">
        <v>4.2060000000000004</v>
      </c>
      <c r="P29" s="9">
        <v>4.2060000000000004</v>
      </c>
      <c r="Q29" s="21">
        <v>0</v>
      </c>
      <c r="R29" s="22"/>
      <c r="S29" s="8">
        <v>4.2060000000000004</v>
      </c>
      <c r="T29" s="8">
        <v>4.2060000000000004</v>
      </c>
      <c r="U29" s="8">
        <v>4.2060000000000004</v>
      </c>
      <c r="V29" s="9">
        <v>4.2060000000000004</v>
      </c>
      <c r="W29" s="87"/>
      <c r="X29" s="23">
        <v>0</v>
      </c>
      <c r="Z29" s="27"/>
    </row>
    <row r="30" spans="1:26" x14ac:dyDescent="0.3">
      <c r="A30" s="13" t="s">
        <v>34</v>
      </c>
      <c r="B30" s="13"/>
      <c r="C30" s="13"/>
      <c r="D30" s="8">
        <v>2.7136648349999999</v>
      </c>
      <c r="E30" s="8">
        <v>5.4273296699999998</v>
      </c>
      <c r="F30" s="8">
        <v>8.1409945050000001</v>
      </c>
      <c r="G30" s="8">
        <v>10.85465934</v>
      </c>
      <c r="H30" s="8">
        <v>13.568324174999999</v>
      </c>
      <c r="I30" s="8">
        <v>16.28198901</v>
      </c>
      <c r="J30" s="8">
        <v>18.995653845</v>
      </c>
      <c r="K30" s="8">
        <v>21.709318679999999</v>
      </c>
      <c r="L30" s="8">
        <v>24.422983514999999</v>
      </c>
      <c r="M30" s="8">
        <v>27.136648349999998</v>
      </c>
      <c r="N30" s="8">
        <v>29.850313184999997</v>
      </c>
      <c r="O30" s="8">
        <v>32.56397802</v>
      </c>
      <c r="P30" s="9">
        <v>32.56397802</v>
      </c>
      <c r="Q30" s="21">
        <v>0</v>
      </c>
      <c r="R30" s="22"/>
      <c r="S30" s="8">
        <v>32.56397802</v>
      </c>
      <c r="T30" s="8">
        <v>32.56397802</v>
      </c>
      <c r="U30" s="8">
        <v>32.56397802</v>
      </c>
      <c r="V30" s="9">
        <v>32.56397802</v>
      </c>
      <c r="W30" s="87"/>
      <c r="X30" s="23">
        <v>0</v>
      </c>
      <c r="Z30" s="27"/>
    </row>
    <row r="31" spans="1:26" x14ac:dyDescent="0.3">
      <c r="A31" s="13" t="s">
        <v>35</v>
      </c>
      <c r="B31" s="13"/>
      <c r="C31" s="13"/>
      <c r="D31" s="8">
        <v>-1.5180397808013844</v>
      </c>
      <c r="E31" s="8">
        <v>-3.0360795616027687</v>
      </c>
      <c r="F31" s="8">
        <v>-4.5541193424041531</v>
      </c>
      <c r="G31" s="8">
        <v>-6.0721591232055374</v>
      </c>
      <c r="H31" s="8">
        <v>-7.5901989040069218</v>
      </c>
      <c r="I31" s="8">
        <v>-9.1082386848083061</v>
      </c>
      <c r="J31" s="8">
        <v>-10.62627846560969</v>
      </c>
      <c r="K31" s="8">
        <v>-12.144318246411075</v>
      </c>
      <c r="L31" s="8">
        <v>-13.662358027212459</v>
      </c>
      <c r="M31" s="8">
        <v>-15.180397808013844</v>
      </c>
      <c r="N31" s="8">
        <v>-16.698437588815228</v>
      </c>
      <c r="O31" s="8">
        <v>-18.216477369616612</v>
      </c>
      <c r="P31" s="9">
        <v>-18.216477369616612</v>
      </c>
      <c r="Q31" s="21">
        <v>0</v>
      </c>
      <c r="R31" s="22"/>
      <c r="S31" s="8">
        <v>-18.216477369616612</v>
      </c>
      <c r="T31" s="8">
        <v>-18.216477369616612</v>
      </c>
      <c r="U31" s="8">
        <v>-18.216477369616612</v>
      </c>
      <c r="V31" s="9">
        <v>-18.216477369616612</v>
      </c>
      <c r="W31" s="87"/>
      <c r="X31" s="23">
        <v>0</v>
      </c>
      <c r="Z31" s="27"/>
    </row>
    <row r="32" spans="1:26" x14ac:dyDescent="0.3">
      <c r="A32" s="12" t="s">
        <v>18</v>
      </c>
      <c r="B32" s="12"/>
      <c r="C32" s="12"/>
      <c r="D32" s="9">
        <v>258.07751456</v>
      </c>
      <c r="E32" s="9">
        <v>516.75341781000009</v>
      </c>
      <c r="F32" s="9">
        <v>781.12983155000006</v>
      </c>
      <c r="G32" s="9">
        <v>1051.58206954</v>
      </c>
      <c r="H32" s="9">
        <v>1325.1905883300001</v>
      </c>
      <c r="I32" s="9">
        <v>1598.9342612400001</v>
      </c>
      <c r="J32" s="9">
        <v>1874.645858206434</v>
      </c>
      <c r="K32" s="9">
        <v>2153.4369147609091</v>
      </c>
      <c r="L32" s="9">
        <v>2434.0373245565725</v>
      </c>
      <c r="M32" s="9">
        <v>2714.6377345722362</v>
      </c>
      <c r="N32" s="9">
        <v>2995.2381445178989</v>
      </c>
      <c r="O32" s="9">
        <v>3275.8385543235622</v>
      </c>
      <c r="P32" s="9">
        <v>3275.8385543235622</v>
      </c>
      <c r="Q32" s="9">
        <v>0.28125674512650689</v>
      </c>
      <c r="S32" s="9">
        <v>3275.8385543235622</v>
      </c>
      <c r="T32" s="9">
        <v>3343.4204753318313</v>
      </c>
      <c r="U32" s="9">
        <v>3343.4204753318313</v>
      </c>
      <c r="V32" s="9">
        <v>3343.4204753318313</v>
      </c>
      <c r="W32" s="87"/>
      <c r="X32" s="9">
        <v>67.863177753395206</v>
      </c>
    </row>
    <row r="33" spans="1:22" x14ac:dyDescent="0.3">
      <c r="Q33" s="22"/>
    </row>
    <row r="34" spans="1:22" x14ac:dyDescent="0.3">
      <c r="A34" s="25" t="s">
        <v>40</v>
      </c>
      <c r="B34" s="26"/>
      <c r="C34" s="26"/>
      <c r="D34" s="26"/>
      <c r="E34" s="26"/>
      <c r="F34" s="26"/>
      <c r="G34" s="26"/>
      <c r="H34" s="26"/>
      <c r="I34" s="26"/>
      <c r="J34" s="26"/>
      <c r="K34" s="26"/>
      <c r="L34" s="26"/>
      <c r="M34" s="26"/>
      <c r="N34" s="26"/>
      <c r="O34" s="26"/>
      <c r="P34" s="26"/>
      <c r="Q34" s="26"/>
      <c r="S34" s="26"/>
      <c r="T34" s="26"/>
      <c r="U34" s="26"/>
      <c r="V34" s="26"/>
    </row>
    <row r="35" spans="1:22" x14ac:dyDescent="0.3">
      <c r="A35" s="13" t="s">
        <v>30</v>
      </c>
      <c r="B35" s="13"/>
      <c r="C35" s="13"/>
      <c r="D35" s="8">
        <v>146.18704284</v>
      </c>
      <c r="E35" s="8">
        <v>146.18704284</v>
      </c>
      <c r="F35" s="8">
        <v>146.18704284</v>
      </c>
      <c r="G35" s="8">
        <v>129.74718571</v>
      </c>
      <c r="H35" s="8">
        <v>149.07310599914797</v>
      </c>
      <c r="I35" s="8">
        <v>146.62511311755452</v>
      </c>
      <c r="J35" s="8">
        <v>149.19171139584148</v>
      </c>
      <c r="K35" s="8">
        <v>146.63151331192398</v>
      </c>
      <c r="L35" s="8">
        <v>150.39568364309753</v>
      </c>
      <c r="M35" s="8">
        <v>147.53262630130143</v>
      </c>
      <c r="N35" s="8">
        <v>148.82629934138618</v>
      </c>
      <c r="O35" s="8">
        <v>148.81983088540255</v>
      </c>
      <c r="P35" s="9">
        <v>1755.4041982256556</v>
      </c>
      <c r="Q35" s="21"/>
      <c r="R35" s="22"/>
      <c r="S35" s="8">
        <v>0</v>
      </c>
      <c r="T35" s="8">
        <v>43.714456132769328</v>
      </c>
      <c r="U35" s="8">
        <v>0</v>
      </c>
      <c r="V35" s="9">
        <v>1799.1186543584249</v>
      </c>
    </row>
    <row r="36" spans="1:22" x14ac:dyDescent="0.3">
      <c r="A36" s="13" t="s">
        <v>31</v>
      </c>
      <c r="B36" s="13"/>
      <c r="C36" s="13"/>
      <c r="D36" s="8">
        <v>31.314462258452401</v>
      </c>
      <c r="E36" s="8">
        <v>31.314462258452401</v>
      </c>
      <c r="F36" s="8">
        <v>31.314462258452401</v>
      </c>
      <c r="G36" s="8">
        <v>27.76979832</v>
      </c>
      <c r="H36" s="8">
        <v>31.863658769483692</v>
      </c>
      <c r="I36" s="8">
        <v>31.389469351919473</v>
      </c>
      <c r="J36" s="8">
        <v>31.938926101053511</v>
      </c>
      <c r="K36" s="8">
        <v>31.390839504008284</v>
      </c>
      <c r="L36" s="8">
        <v>32.196672193467407</v>
      </c>
      <c r="M36" s="8">
        <v>31.583749558508998</v>
      </c>
      <c r="N36" s="8">
        <v>31.860698775322817</v>
      </c>
      <c r="O36" s="8">
        <v>31.859314009803825</v>
      </c>
      <c r="P36" s="9">
        <v>375.79651335892521</v>
      </c>
      <c r="Q36" s="21"/>
      <c r="R36" s="22"/>
      <c r="S36" s="8">
        <v>0</v>
      </c>
      <c r="T36" s="8">
        <v>9.3583803745493128</v>
      </c>
      <c r="U36" s="8">
        <v>0</v>
      </c>
      <c r="V36" s="9">
        <v>385.15489373347452</v>
      </c>
    </row>
    <row r="37" spans="1:22" x14ac:dyDescent="0.3">
      <c r="A37" s="13" t="s">
        <v>32</v>
      </c>
      <c r="B37" s="13"/>
      <c r="C37" s="13"/>
      <c r="D37" s="8">
        <v>48.549542833333334</v>
      </c>
      <c r="E37" s="8">
        <v>48.549542833333334</v>
      </c>
      <c r="F37" s="8">
        <v>48.549542833333334</v>
      </c>
      <c r="G37" s="8">
        <v>43.062444740000004</v>
      </c>
      <c r="H37" s="8">
        <v>49.392029630670947</v>
      </c>
      <c r="I37" s="8">
        <v>48.665735419940518</v>
      </c>
      <c r="J37" s="8">
        <v>49.517604448953591</v>
      </c>
      <c r="K37" s="8">
        <v>48.66785968200719</v>
      </c>
      <c r="L37" s="8">
        <v>49.917209902563229</v>
      </c>
      <c r="M37" s="8">
        <v>48.966944370790088</v>
      </c>
      <c r="N37" s="8">
        <v>49.396322043891644</v>
      </c>
      <c r="O37" s="8">
        <v>49.394175125394554</v>
      </c>
      <c r="P37" s="9">
        <v>582.62895386421178</v>
      </c>
      <c r="Q37" s="21"/>
      <c r="R37" s="22"/>
      <c r="S37" s="8">
        <v>0</v>
      </c>
      <c r="T37" s="8">
        <v>14.509084500950053</v>
      </c>
      <c r="U37" s="8">
        <v>0</v>
      </c>
      <c r="V37" s="9">
        <v>597.13803836516183</v>
      </c>
    </row>
    <row r="38" spans="1:22" x14ac:dyDescent="0.3">
      <c r="A38" s="12" t="s">
        <v>41</v>
      </c>
      <c r="B38" s="12"/>
      <c r="C38" s="12"/>
      <c r="D38" s="73">
        <v>226.05104793178575</v>
      </c>
      <c r="E38" s="73">
        <v>226.05104793178575</v>
      </c>
      <c r="F38" s="73">
        <v>226.05104793178575</v>
      </c>
      <c r="G38" s="73">
        <v>200.57942876999999</v>
      </c>
      <c r="H38" s="9">
        <v>230.32879439930261</v>
      </c>
      <c r="I38" s="9">
        <v>226.68031788941451</v>
      </c>
      <c r="J38" s="9">
        <v>230.64824194584858</v>
      </c>
      <c r="K38" s="9">
        <v>226.69021249793946</v>
      </c>
      <c r="L38" s="9">
        <v>232.50956573912816</v>
      </c>
      <c r="M38" s="9">
        <v>228.08332023060052</v>
      </c>
      <c r="N38" s="9">
        <v>230.08332016060064</v>
      </c>
      <c r="O38" s="9">
        <v>230.07332002060093</v>
      </c>
      <c r="P38" s="9">
        <v>2713.8296654487926</v>
      </c>
      <c r="Q38" s="9"/>
      <c r="S38" s="9">
        <v>0</v>
      </c>
      <c r="T38" s="9">
        <v>67.581921008268694</v>
      </c>
      <c r="U38" s="9">
        <v>0</v>
      </c>
      <c r="V38" s="9">
        <v>2781.4115864570613</v>
      </c>
    </row>
    <row r="39" spans="1:22" x14ac:dyDescent="0.3">
      <c r="Q39" s="22"/>
    </row>
    <row r="40" spans="1:22" x14ac:dyDescent="0.3">
      <c r="A40" s="25" t="s">
        <v>42</v>
      </c>
      <c r="B40" s="26"/>
      <c r="C40" s="26"/>
      <c r="D40" s="26"/>
      <c r="E40" s="26"/>
      <c r="F40" s="26"/>
      <c r="G40" s="26"/>
      <c r="H40" s="26"/>
      <c r="I40" s="26"/>
      <c r="J40" s="26"/>
      <c r="K40" s="26"/>
      <c r="L40" s="26"/>
      <c r="M40" s="26"/>
      <c r="N40" s="26"/>
      <c r="O40" s="26"/>
      <c r="P40" s="26"/>
      <c r="Q40" s="26"/>
      <c r="S40" s="26"/>
      <c r="T40" s="26"/>
      <c r="U40" s="26"/>
      <c r="V40" s="26"/>
    </row>
    <row r="41" spans="1:22" x14ac:dyDescent="0.3">
      <c r="A41" s="13" t="s">
        <v>43</v>
      </c>
      <c r="B41" s="13"/>
      <c r="C41" s="13"/>
      <c r="D41" s="8">
        <v>258.07751456</v>
      </c>
      <c r="E41" s="8">
        <v>258.67590325000009</v>
      </c>
      <c r="F41" s="8">
        <v>264.37641374000003</v>
      </c>
      <c r="G41" s="8">
        <v>270.45223798999996</v>
      </c>
      <c r="H41" s="8">
        <v>273.60851879000001</v>
      </c>
      <c r="I41" s="8">
        <v>273.74367290999999</v>
      </c>
      <c r="J41" s="8">
        <v>275.711596966434</v>
      </c>
      <c r="K41" s="8">
        <v>278.79105655447518</v>
      </c>
      <c r="L41" s="8">
        <v>280.6004097956635</v>
      </c>
      <c r="M41" s="8">
        <v>280.6004100156635</v>
      </c>
      <c r="N41" s="8">
        <v>280.60040994566339</v>
      </c>
      <c r="O41" s="8">
        <v>280.6004098056635</v>
      </c>
      <c r="P41" s="9">
        <v>3275.8385543235627</v>
      </c>
      <c r="Q41" s="21"/>
      <c r="R41" s="22"/>
      <c r="S41" s="8">
        <v>0</v>
      </c>
      <c r="T41" s="8">
        <v>67.581921008268523</v>
      </c>
      <c r="U41" s="8">
        <v>0</v>
      </c>
      <c r="V41" s="9">
        <v>3343.4204753318313</v>
      </c>
    </row>
    <row r="42" spans="1:22" x14ac:dyDescent="0.3">
      <c r="A42" s="13" t="s">
        <v>44</v>
      </c>
      <c r="B42" s="13"/>
      <c r="C42" s="13"/>
      <c r="D42" s="8">
        <v>258.07751455999994</v>
      </c>
      <c r="E42" s="8">
        <v>258.78576985000007</v>
      </c>
      <c r="F42" s="8">
        <v>264.48628034000006</v>
      </c>
      <c r="G42" s="8">
        <v>270.57257518999995</v>
      </c>
      <c r="H42" s="8">
        <v>271.03305534783175</v>
      </c>
      <c r="I42" s="8">
        <v>273.06177242327641</v>
      </c>
      <c r="J42" s="8">
        <v>273.06177206327641</v>
      </c>
      <c r="K42" s="8">
        <v>273.06177242327641</v>
      </c>
      <c r="L42" s="8">
        <v>275.10592521736271</v>
      </c>
      <c r="M42" s="8">
        <v>280.08166118409781</v>
      </c>
      <c r="N42" s="8">
        <v>280.0816609540978</v>
      </c>
      <c r="O42" s="8">
        <v>280.08166122409784</v>
      </c>
      <c r="P42" s="9">
        <v>3257.4914207773177</v>
      </c>
      <c r="Q42" s="21"/>
      <c r="R42" s="22"/>
      <c r="S42" s="8">
        <v>0</v>
      </c>
      <c r="T42" s="8">
        <v>140.27000000000001</v>
      </c>
      <c r="U42" s="8">
        <v>0</v>
      </c>
      <c r="V42" s="9">
        <v>3397.7614207773177</v>
      </c>
    </row>
    <row r="43" spans="1:22" x14ac:dyDescent="0.3">
      <c r="A43" s="12" t="s">
        <v>41</v>
      </c>
      <c r="B43" s="12"/>
      <c r="C43" s="12"/>
      <c r="D43" s="9">
        <v>0</v>
      </c>
      <c r="E43" s="9">
        <v>-0.10986659999997528</v>
      </c>
      <c r="F43" s="9">
        <v>-0.10986660000003212</v>
      </c>
      <c r="G43" s="9">
        <v>-0.12033719999999448</v>
      </c>
      <c r="H43" s="9">
        <v>2.5754634421682567</v>
      </c>
      <c r="I43" s="9">
        <v>0.68190048672357761</v>
      </c>
      <c r="J43" s="9">
        <v>2.6498249031575938</v>
      </c>
      <c r="K43" s="9">
        <v>5.7292841311987672</v>
      </c>
      <c r="L43" s="9">
        <v>5.494484578300785</v>
      </c>
      <c r="M43" s="9">
        <v>0.51874883156568785</v>
      </c>
      <c r="N43" s="9">
        <v>0.5187489915655874</v>
      </c>
      <c r="O43" s="9">
        <v>0.51874858156566006</v>
      </c>
      <c r="P43" s="9">
        <v>18.347133546245914</v>
      </c>
      <c r="Q43" s="9"/>
      <c r="S43" s="9">
        <v>0</v>
      </c>
      <c r="T43" s="9">
        <v>-72.688078991731487</v>
      </c>
      <c r="U43" s="9">
        <v>0</v>
      </c>
      <c r="V43" s="9">
        <v>-54.340945445486341</v>
      </c>
    </row>
    <row r="44" spans="1:22" x14ac:dyDescent="0.3">
      <c r="A44" s="94" t="s">
        <v>45</v>
      </c>
      <c r="B44" s="95"/>
      <c r="C44" s="35"/>
      <c r="D44" s="100" t="s">
        <v>87</v>
      </c>
      <c r="E44" s="101"/>
      <c r="F44" s="101"/>
      <c r="G44" s="101"/>
      <c r="H44" s="101"/>
      <c r="I44" s="101"/>
      <c r="J44" s="101"/>
      <c r="K44" s="101"/>
      <c r="L44" s="101"/>
      <c r="M44" s="101"/>
      <c r="N44" s="101"/>
      <c r="O44" s="101"/>
      <c r="P44" s="102"/>
      <c r="S44" s="100" t="s">
        <v>88</v>
      </c>
      <c r="T44" s="101"/>
      <c r="U44" s="101"/>
      <c r="V44" s="102"/>
    </row>
    <row r="45" spans="1:22" x14ac:dyDescent="0.3">
      <c r="A45" s="96"/>
      <c r="B45" s="97"/>
      <c r="C45" s="84"/>
      <c r="D45" s="103"/>
      <c r="E45" s="122"/>
      <c r="F45" s="122"/>
      <c r="G45" s="122"/>
      <c r="H45" s="122"/>
      <c r="I45" s="122"/>
      <c r="J45" s="122"/>
      <c r="K45" s="122"/>
      <c r="L45" s="122"/>
      <c r="M45" s="122"/>
      <c r="N45" s="122"/>
      <c r="O45" s="122"/>
      <c r="P45" s="105"/>
      <c r="S45" s="103"/>
      <c r="T45" s="122"/>
      <c r="U45" s="122"/>
      <c r="V45" s="105"/>
    </row>
    <row r="46" spans="1:22" x14ac:dyDescent="0.3">
      <c r="A46" s="96"/>
      <c r="B46" s="97"/>
      <c r="C46" s="84"/>
      <c r="D46" s="103"/>
      <c r="E46" s="122"/>
      <c r="F46" s="122"/>
      <c r="G46" s="122"/>
      <c r="H46" s="122"/>
      <c r="I46" s="122"/>
      <c r="J46" s="122"/>
      <c r="K46" s="122"/>
      <c r="L46" s="122"/>
      <c r="M46" s="122"/>
      <c r="N46" s="122"/>
      <c r="O46" s="122"/>
      <c r="P46" s="105"/>
      <c r="S46" s="103"/>
      <c r="T46" s="122"/>
      <c r="U46" s="122"/>
      <c r="V46" s="105"/>
    </row>
    <row r="47" spans="1:22" x14ac:dyDescent="0.3">
      <c r="A47" s="98"/>
      <c r="B47" s="99"/>
      <c r="C47" s="37"/>
      <c r="D47" s="106"/>
      <c r="E47" s="107"/>
      <c r="F47" s="107"/>
      <c r="G47" s="107"/>
      <c r="H47" s="107"/>
      <c r="I47" s="107"/>
      <c r="J47" s="107"/>
      <c r="K47" s="107"/>
      <c r="L47" s="107"/>
      <c r="M47" s="107"/>
      <c r="N47" s="107"/>
      <c r="O47" s="107"/>
      <c r="P47" s="108"/>
      <c r="S47" s="106"/>
      <c r="T47" s="107"/>
      <c r="U47" s="107"/>
      <c r="V47" s="108"/>
    </row>
    <row r="48" spans="1:22" x14ac:dyDescent="0.3">
      <c r="A48" s="27"/>
      <c r="G48" s="22"/>
      <c r="H48" s="22"/>
      <c r="I48" s="22"/>
      <c r="J48" s="22"/>
      <c r="K48" s="22"/>
      <c r="L48" s="22"/>
      <c r="M48" s="22"/>
      <c r="N48" s="22"/>
      <c r="O48" s="22"/>
    </row>
    <row r="49" spans="1:5" x14ac:dyDescent="0.3">
      <c r="A49" s="25" t="s">
        <v>46</v>
      </c>
      <c r="B49" s="26"/>
      <c r="C49" s="25"/>
      <c r="D49" s="26"/>
      <c r="E49" s="26"/>
    </row>
    <row r="50" spans="1:5" x14ac:dyDescent="0.3">
      <c r="A50" s="11" t="s">
        <v>30</v>
      </c>
      <c r="B50" s="13"/>
      <c r="C50" s="123">
        <v>149073105.99914798</v>
      </c>
      <c r="D50" s="123"/>
      <c r="E50" s="123"/>
    </row>
    <row r="51" spans="1:5" x14ac:dyDescent="0.3">
      <c r="A51" s="11" t="s">
        <v>31</v>
      </c>
      <c r="B51" s="13"/>
      <c r="C51" s="123">
        <v>31863658.769483693</v>
      </c>
      <c r="D51" s="123"/>
      <c r="E51" s="123"/>
    </row>
    <row r="52" spans="1:5" x14ac:dyDescent="0.3">
      <c r="A52" s="11" t="s">
        <v>32</v>
      </c>
      <c r="B52" s="13"/>
      <c r="C52" s="123">
        <v>49392029.63067095</v>
      </c>
      <c r="D52" s="123"/>
      <c r="E52" s="123"/>
    </row>
  </sheetData>
  <mergeCells count="9">
    <mergeCell ref="A44:B47"/>
    <mergeCell ref="D44:P47"/>
    <mergeCell ref="S44:V47"/>
    <mergeCell ref="C50:E50"/>
    <mergeCell ref="C51:E51"/>
    <mergeCell ref="C52:E52"/>
    <mergeCell ref="D2:Q2"/>
    <mergeCell ref="S2:V2"/>
    <mergeCell ref="X2:X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34F0C-7711-4F0D-A19A-55C2498A871C}">
  <dimension ref="A1:Z52"/>
  <sheetViews>
    <sheetView showGridLines="0" zoomScale="70" zoomScaleNormal="70" workbookViewId="0">
      <pane xSplit="2" ySplit="3" topLeftCell="C4" activePane="bottomRight" state="frozen"/>
      <selection pane="topRight" activeCell="C1" sqref="C1"/>
      <selection pane="bottomLeft" activeCell="A4" sqref="A4"/>
      <selection pane="bottomRight" activeCell="J37" sqref="J37"/>
    </sheetView>
  </sheetViews>
  <sheetFormatPr defaultRowHeight="14.4" x14ac:dyDescent="0.3"/>
  <cols>
    <col min="1" max="1" width="48.109375" customWidth="1"/>
    <col min="2" max="3" width="8.77734375" customWidth="1"/>
    <col min="4" max="7" width="16.109375" bestFit="1" customWidth="1"/>
    <col min="8" max="8" width="9" style="74" customWidth="1"/>
    <col min="9" max="9" width="11.5546875" customWidth="1"/>
    <col min="17" max="17" width="11.44140625" customWidth="1"/>
    <col min="18" max="18" width="2.21875" customWidth="1"/>
    <col min="19" max="21" width="11.5546875" customWidth="1"/>
    <col min="23" max="23" width="2.21875" customWidth="1"/>
    <col min="24" max="24" width="12.21875" customWidth="1"/>
    <col min="25" max="25" width="3.5546875" customWidth="1"/>
    <col min="26" max="26" width="112.77734375" customWidth="1"/>
  </cols>
  <sheetData>
    <row r="1" spans="1:26" x14ac:dyDescent="0.3">
      <c r="D1">
        <v>1</v>
      </c>
      <c r="E1">
        <v>2</v>
      </c>
      <c r="F1">
        <v>3</v>
      </c>
      <c r="G1">
        <v>4</v>
      </c>
      <c r="H1">
        <v>5</v>
      </c>
      <c r="I1">
        <v>6</v>
      </c>
      <c r="J1">
        <v>7</v>
      </c>
      <c r="K1">
        <v>8</v>
      </c>
      <c r="L1">
        <v>9</v>
      </c>
      <c r="M1">
        <v>10</v>
      </c>
      <c r="N1">
        <v>11</v>
      </c>
      <c r="O1">
        <v>12</v>
      </c>
    </row>
    <row r="2" spans="1:26" x14ac:dyDescent="0.3">
      <c r="D2" s="89" t="s">
        <v>0</v>
      </c>
      <c r="E2" s="90"/>
      <c r="F2" s="90"/>
      <c r="G2" s="90"/>
      <c r="H2" s="90"/>
      <c r="I2" s="90"/>
      <c r="J2" s="90"/>
      <c r="K2" s="90"/>
      <c r="L2" s="90"/>
      <c r="M2" s="90"/>
      <c r="N2" s="90"/>
      <c r="O2" s="90"/>
      <c r="P2" s="90"/>
      <c r="Q2" s="91"/>
      <c r="S2" s="89" t="s">
        <v>1</v>
      </c>
      <c r="T2" s="90"/>
      <c r="U2" s="90"/>
      <c r="V2" s="91"/>
      <c r="W2" s="42"/>
      <c r="X2" s="92" t="s">
        <v>2</v>
      </c>
      <c r="Z2" s="83"/>
    </row>
    <row r="3" spans="1:26" ht="57.6" customHeight="1" x14ac:dyDescent="0.3">
      <c r="A3" s="3" t="s">
        <v>3</v>
      </c>
      <c r="B3" s="4" t="s">
        <v>4</v>
      </c>
      <c r="C3" s="4" t="s">
        <v>5</v>
      </c>
      <c r="D3" s="3" t="s">
        <v>6</v>
      </c>
      <c r="E3" s="3" t="s">
        <v>7</v>
      </c>
      <c r="F3" s="3" t="s">
        <v>8</v>
      </c>
      <c r="G3" s="3" t="s">
        <v>9</v>
      </c>
      <c r="H3" s="75" t="s">
        <v>10</v>
      </c>
      <c r="I3" s="3" t="s">
        <v>11</v>
      </c>
      <c r="J3" s="3" t="s">
        <v>12</v>
      </c>
      <c r="K3" s="3" t="s">
        <v>13</v>
      </c>
      <c r="L3" s="3" t="s">
        <v>14</v>
      </c>
      <c r="M3" s="3" t="s">
        <v>15</v>
      </c>
      <c r="N3" s="3" t="s">
        <v>16</v>
      </c>
      <c r="O3" s="3" t="s">
        <v>17</v>
      </c>
      <c r="P3" s="3" t="s">
        <v>18</v>
      </c>
      <c r="Q3" s="4" t="s">
        <v>19</v>
      </c>
      <c r="S3" s="5" t="s">
        <v>20</v>
      </c>
      <c r="T3" s="5" t="s">
        <v>21</v>
      </c>
      <c r="U3" s="5" t="s">
        <v>22</v>
      </c>
      <c r="V3" s="5" t="s">
        <v>18</v>
      </c>
      <c r="W3" s="42"/>
      <c r="X3" s="93"/>
      <c r="Z3" s="83"/>
    </row>
    <row r="4" spans="1:26" x14ac:dyDescent="0.3">
      <c r="A4" s="7" t="s">
        <v>23</v>
      </c>
      <c r="B4" s="7"/>
      <c r="C4" s="7"/>
      <c r="D4" s="13"/>
      <c r="E4" s="13"/>
      <c r="F4" s="13"/>
      <c r="G4" s="13"/>
      <c r="H4" s="76"/>
      <c r="I4" s="13"/>
      <c r="J4" s="13"/>
      <c r="K4" s="13"/>
      <c r="L4" s="13"/>
      <c r="M4" s="13"/>
      <c r="N4" s="13"/>
      <c r="O4" s="13"/>
      <c r="P4" s="15"/>
      <c r="Q4" s="10"/>
      <c r="S4" s="13"/>
      <c r="T4" s="13"/>
      <c r="U4" s="13"/>
      <c r="V4" s="15"/>
      <c r="X4" s="10"/>
    </row>
    <row r="5" spans="1:26" x14ac:dyDescent="0.3">
      <c r="A5" s="13" t="s">
        <v>24</v>
      </c>
      <c r="B5" s="13" t="s">
        <v>25</v>
      </c>
      <c r="C5" s="8">
        <v>0.57754352670329678</v>
      </c>
      <c r="D5" s="8">
        <v>6.1539690000000001E-2</v>
      </c>
      <c r="E5" s="8">
        <v>0.15098636000000001</v>
      </c>
      <c r="F5" s="8">
        <v>0.22493726999999999</v>
      </c>
      <c r="G5" s="8">
        <v>0.26791949999999998</v>
      </c>
      <c r="H5" s="8">
        <v>0.31852501999999999</v>
      </c>
      <c r="I5" s="8">
        <v>0.36665364722527471</v>
      </c>
      <c r="J5" s="8">
        <v>0.41478227445054944</v>
      </c>
      <c r="K5" s="8">
        <v>0.46291090167582416</v>
      </c>
      <c r="L5" s="8">
        <v>0.51103952890109894</v>
      </c>
      <c r="M5" s="8">
        <v>0.55916815612637372</v>
      </c>
      <c r="N5" s="8">
        <v>0.60729678335164849</v>
      </c>
      <c r="O5" s="8">
        <v>0.65542541057692327</v>
      </c>
      <c r="P5" s="9">
        <v>0.65542541057692327</v>
      </c>
      <c r="Q5" s="10"/>
      <c r="S5" s="8">
        <v>0.65542541057692327</v>
      </c>
      <c r="T5" s="8">
        <v>0.65542541057692327</v>
      </c>
      <c r="U5" s="8">
        <v>0.65542541057692327</v>
      </c>
      <c r="V5" s="9">
        <v>0.65542541057692327</v>
      </c>
      <c r="X5" s="10"/>
    </row>
    <row r="6" spans="1:26" x14ac:dyDescent="0.3">
      <c r="A6" s="13" t="s">
        <v>26</v>
      </c>
      <c r="B6" s="13" t="s">
        <v>27</v>
      </c>
      <c r="C6" s="8">
        <v>30.49750409</v>
      </c>
      <c r="D6" s="8">
        <v>2.5414586741666665</v>
      </c>
      <c r="E6" s="8">
        <v>5.082917348333333</v>
      </c>
      <c r="F6" s="8">
        <v>7.6243760224999999</v>
      </c>
      <c r="G6" s="8">
        <v>10.165834696666666</v>
      </c>
      <c r="H6" s="8">
        <v>12.707293370833332</v>
      </c>
      <c r="I6" s="8">
        <v>15.248752045</v>
      </c>
      <c r="J6" s="8">
        <v>17.790210719166666</v>
      </c>
      <c r="K6" s="8">
        <v>20.331669393333332</v>
      </c>
      <c r="L6" s="8">
        <v>22.873128067499998</v>
      </c>
      <c r="M6" s="8">
        <v>25.414586741666664</v>
      </c>
      <c r="N6" s="8">
        <v>27.95604541583333</v>
      </c>
      <c r="O6" s="8">
        <v>30.49750409</v>
      </c>
      <c r="P6" s="9">
        <v>30.49750409</v>
      </c>
      <c r="Q6" s="10"/>
      <c r="S6" s="8">
        <v>30.49750409</v>
      </c>
      <c r="T6" s="8">
        <v>30.49750409</v>
      </c>
      <c r="U6" s="8">
        <v>30.49750409</v>
      </c>
      <c r="V6" s="9">
        <v>30.49750409</v>
      </c>
      <c r="X6" s="10"/>
    </row>
    <row r="7" spans="1:26" x14ac:dyDescent="0.3">
      <c r="A7" s="13" t="s">
        <v>28</v>
      </c>
      <c r="B7" s="13" t="s">
        <v>25</v>
      </c>
      <c r="C7" s="8">
        <v>93.482808711721177</v>
      </c>
      <c r="D7" s="8">
        <v>4.2186303399999998</v>
      </c>
      <c r="E7" s="8">
        <v>8.4360182800000008</v>
      </c>
      <c r="F7" s="8">
        <v>12.653406220000003</v>
      </c>
      <c r="G7" s="8">
        <v>16.870794158144331</v>
      </c>
      <c r="H7" s="8">
        <v>21.088182096288662</v>
      </c>
      <c r="I7" s="8">
        <v>29.923288932705542</v>
      </c>
      <c r="J7" s="8">
        <v>35.78051183498615</v>
      </c>
      <c r="K7" s="8">
        <v>41.637734737266754</v>
      </c>
      <c r="L7" s="8">
        <v>47.494957639547366</v>
      </c>
      <c r="M7" s="8">
        <v>53.35218054182797</v>
      </c>
      <c r="N7" s="8">
        <v>76.417494626774584</v>
      </c>
      <c r="O7" s="8">
        <v>93.482808711721177</v>
      </c>
      <c r="P7" s="9">
        <v>93.482808711721177</v>
      </c>
      <c r="Q7" s="10"/>
      <c r="S7" s="8">
        <v>93.482808711721177</v>
      </c>
      <c r="T7" s="8">
        <v>93.482808711721177</v>
      </c>
      <c r="U7" s="8">
        <v>93.482808711721177</v>
      </c>
      <c r="V7" s="9">
        <v>93.482808711721177</v>
      </c>
      <c r="X7" s="10"/>
    </row>
    <row r="8" spans="1:26" x14ac:dyDescent="0.3">
      <c r="A8" s="13" t="s">
        <v>29</v>
      </c>
      <c r="B8" s="13" t="s">
        <v>27</v>
      </c>
      <c r="C8" s="8">
        <v>418.10097400000001</v>
      </c>
      <c r="D8" s="8">
        <v>34.87078248000001</v>
      </c>
      <c r="E8" s="8">
        <v>69.741564960000019</v>
      </c>
      <c r="F8" s="8">
        <v>104.61234744000002</v>
      </c>
      <c r="G8" s="8">
        <v>139.48395361230655</v>
      </c>
      <c r="H8" s="8">
        <v>174.35555978461304</v>
      </c>
      <c r="I8" s="8">
        <v>209.22716595691955</v>
      </c>
      <c r="J8" s="8">
        <v>244.09877212922606</v>
      </c>
      <c r="K8" s="8">
        <v>278.97037830153261</v>
      </c>
      <c r="L8" s="8">
        <v>313.84198447383909</v>
      </c>
      <c r="M8" s="8">
        <v>348.71359064614563</v>
      </c>
      <c r="N8" s="8">
        <v>383.58519681845218</v>
      </c>
      <c r="O8" s="8">
        <v>418.45680299075872</v>
      </c>
      <c r="P8" s="9">
        <v>418.45680299075872</v>
      </c>
      <c r="Q8" s="10"/>
      <c r="S8" s="8">
        <v>418.45680299075872</v>
      </c>
      <c r="T8" s="8">
        <v>418.45680299075872</v>
      </c>
      <c r="U8" s="8">
        <v>418.45680299075872</v>
      </c>
      <c r="V8" s="9">
        <v>418.45680299075872</v>
      </c>
      <c r="X8" s="10"/>
      <c r="Z8" s="84"/>
    </row>
    <row r="9" spans="1:26" x14ac:dyDescent="0.3">
      <c r="A9" s="13" t="s">
        <v>30</v>
      </c>
      <c r="B9" s="13" t="s">
        <v>27</v>
      </c>
      <c r="C9" s="8">
        <v>1755.2969192504827</v>
      </c>
      <c r="D9" s="31">
        <v>0.64683654268159829</v>
      </c>
      <c r="E9" s="31">
        <v>0.64683654268159829</v>
      </c>
      <c r="F9" s="31">
        <v>0.64683654268159829</v>
      </c>
      <c r="G9" s="31">
        <v>0.64683654268159829</v>
      </c>
      <c r="H9" s="31">
        <v>0.64683654268159829</v>
      </c>
      <c r="I9" s="31">
        <v>0.64683654268159829</v>
      </c>
      <c r="J9" s="31">
        <v>0.64683654268159829</v>
      </c>
      <c r="K9" s="31">
        <v>0.64683654268159829</v>
      </c>
      <c r="L9" s="31">
        <v>0.64683654268159829</v>
      </c>
      <c r="M9" s="31">
        <v>0.64683654268159829</v>
      </c>
      <c r="N9" s="31">
        <v>0.64683654268159829</v>
      </c>
      <c r="O9" s="31">
        <v>0.64683654268159829</v>
      </c>
      <c r="P9" s="33">
        <v>0.64683654268159829</v>
      </c>
      <c r="Q9" s="18"/>
      <c r="R9" s="19"/>
      <c r="S9" s="85">
        <v>0.64683654268159829</v>
      </c>
      <c r="T9" s="85">
        <v>0.64683654268159829</v>
      </c>
      <c r="U9" s="85">
        <v>0.64683654268159829</v>
      </c>
      <c r="V9" s="17">
        <v>0.64683654268159829</v>
      </c>
      <c r="X9" s="10"/>
      <c r="Z9" s="27"/>
    </row>
    <row r="10" spans="1:26" x14ac:dyDescent="0.3">
      <c r="A10" s="13" t="s">
        <v>31</v>
      </c>
      <c r="B10" s="13" t="s">
        <v>27</v>
      </c>
      <c r="C10" s="8">
        <v>375.77354710142885</v>
      </c>
      <c r="D10" s="31">
        <v>0.13847461325351046</v>
      </c>
      <c r="E10" s="31">
        <v>0.13847461325351046</v>
      </c>
      <c r="F10" s="31">
        <v>0.13847461325351046</v>
      </c>
      <c r="G10" s="31">
        <v>0.13847461325351046</v>
      </c>
      <c r="H10" s="31">
        <v>0.13847461325351046</v>
      </c>
      <c r="I10" s="31">
        <v>0.13847461325351046</v>
      </c>
      <c r="J10" s="31">
        <v>0.13847461325351046</v>
      </c>
      <c r="K10" s="31">
        <v>0.13847461325351046</v>
      </c>
      <c r="L10" s="31">
        <v>0.13847461325351046</v>
      </c>
      <c r="M10" s="31">
        <v>0.13847461325351046</v>
      </c>
      <c r="N10" s="31">
        <v>0.13847461325351046</v>
      </c>
      <c r="O10" s="31">
        <v>0.13847461325351046</v>
      </c>
      <c r="P10" s="33">
        <v>0.13847461325351046</v>
      </c>
      <c r="Q10" s="18"/>
      <c r="R10" s="19"/>
      <c r="S10" s="85">
        <v>0.13847461325351046</v>
      </c>
      <c r="T10" s="85">
        <v>0.13847461325351046</v>
      </c>
      <c r="U10" s="85">
        <v>0.13847461325351046</v>
      </c>
      <c r="V10" s="17">
        <v>0.13847461325351046</v>
      </c>
      <c r="X10" s="10"/>
      <c r="Z10" s="27"/>
    </row>
    <row r="11" spans="1:26" x14ac:dyDescent="0.3">
      <c r="A11" s="13" t="s">
        <v>32</v>
      </c>
      <c r="B11" s="13" t="s">
        <v>27</v>
      </c>
      <c r="C11" s="8">
        <v>582.59334734285346</v>
      </c>
      <c r="D11" s="31">
        <v>0.21468884406489125</v>
      </c>
      <c r="E11" s="31">
        <v>0.21468884406489125</v>
      </c>
      <c r="F11" s="31">
        <v>0.21468884406489125</v>
      </c>
      <c r="G11" s="31">
        <v>0.21468884406489125</v>
      </c>
      <c r="H11" s="31">
        <v>0.21468884406489125</v>
      </c>
      <c r="I11" s="31">
        <v>0.21468884406489125</v>
      </c>
      <c r="J11" s="31">
        <v>0.21468884406489125</v>
      </c>
      <c r="K11" s="31">
        <v>0.21468884406489125</v>
      </c>
      <c r="L11" s="31">
        <v>0.21468884406489125</v>
      </c>
      <c r="M11" s="31">
        <v>0.21468884406489125</v>
      </c>
      <c r="N11" s="31">
        <v>0.21468884406489125</v>
      </c>
      <c r="O11" s="31">
        <v>0.21468884406489125</v>
      </c>
      <c r="P11" s="33">
        <v>0.21468884406489125</v>
      </c>
      <c r="Q11" s="18"/>
      <c r="R11" s="19"/>
      <c r="S11" s="85">
        <v>0.21468884406489125</v>
      </c>
      <c r="T11" s="85">
        <v>0.21468884406489125</v>
      </c>
      <c r="U11" s="85">
        <v>0.21468884406489125</v>
      </c>
      <c r="V11" s="17">
        <v>0.21468884406489125</v>
      </c>
      <c r="X11" s="10"/>
      <c r="Z11" s="27"/>
    </row>
    <row r="12" spans="1:26" x14ac:dyDescent="0.3">
      <c r="A12" s="13" t="s">
        <v>33</v>
      </c>
      <c r="B12" s="13" t="s">
        <v>27</v>
      </c>
      <c r="C12" s="8">
        <v>4.2060000000000004</v>
      </c>
      <c r="D12" s="8">
        <v>0.35050000000000003</v>
      </c>
      <c r="E12" s="8">
        <v>0.70100000000000007</v>
      </c>
      <c r="F12" s="8">
        <v>1.0515000000000001</v>
      </c>
      <c r="G12" s="8">
        <v>1.4020000000000001</v>
      </c>
      <c r="H12" s="8">
        <v>1.7525000000000002</v>
      </c>
      <c r="I12" s="8">
        <v>2.1030000000000002</v>
      </c>
      <c r="J12" s="8">
        <v>2.4535</v>
      </c>
      <c r="K12" s="8">
        <v>2.8040000000000003</v>
      </c>
      <c r="L12" s="8">
        <v>3.1545000000000005</v>
      </c>
      <c r="M12" s="8">
        <v>3.5050000000000003</v>
      </c>
      <c r="N12" s="8">
        <v>3.8555000000000001</v>
      </c>
      <c r="O12" s="8">
        <v>4.2060000000000004</v>
      </c>
      <c r="P12" s="9">
        <v>4.2060000000000004</v>
      </c>
      <c r="Q12" s="18"/>
      <c r="R12" s="19"/>
      <c r="S12" s="8">
        <v>4.2060000000000004</v>
      </c>
      <c r="T12" s="8">
        <v>4.2060000000000004</v>
      </c>
      <c r="U12" s="8">
        <v>4.2060000000000004</v>
      </c>
      <c r="V12" s="9">
        <v>4.2060000000000004</v>
      </c>
      <c r="X12" s="10"/>
      <c r="Z12" s="27"/>
    </row>
    <row r="13" spans="1:26" x14ac:dyDescent="0.3">
      <c r="A13" s="13" t="s">
        <v>34</v>
      </c>
      <c r="B13" s="13" t="s">
        <v>27</v>
      </c>
      <c r="C13" s="8">
        <v>32.56397802</v>
      </c>
      <c r="D13" s="8">
        <v>2.7136648349999999</v>
      </c>
      <c r="E13" s="8">
        <v>5.4273296699999998</v>
      </c>
      <c r="F13" s="8">
        <v>8.1409945050000001</v>
      </c>
      <c r="G13" s="8">
        <v>10.85465934</v>
      </c>
      <c r="H13" s="8">
        <v>13.568324174999999</v>
      </c>
      <c r="I13" s="8">
        <v>16.28198901</v>
      </c>
      <c r="J13" s="8">
        <v>18.995653845</v>
      </c>
      <c r="K13" s="8">
        <v>21.709318679999999</v>
      </c>
      <c r="L13" s="8">
        <v>24.422983514999999</v>
      </c>
      <c r="M13" s="8">
        <v>27.136648349999998</v>
      </c>
      <c r="N13" s="8">
        <v>29.850313184999997</v>
      </c>
      <c r="O13" s="8">
        <v>32.56397802</v>
      </c>
      <c r="P13" s="9">
        <v>32.56397802</v>
      </c>
      <c r="Q13" s="18"/>
      <c r="R13" s="19"/>
      <c r="S13" s="8">
        <v>32.56397802</v>
      </c>
      <c r="T13" s="8">
        <v>32.56397802</v>
      </c>
      <c r="U13" s="8">
        <v>32.56397802</v>
      </c>
      <c r="V13" s="9">
        <v>32.56397802</v>
      </c>
      <c r="X13" s="10"/>
      <c r="Z13" s="27"/>
    </row>
    <row r="14" spans="1:26" x14ac:dyDescent="0.3">
      <c r="A14" s="13" t="s">
        <v>35</v>
      </c>
      <c r="B14" s="13" t="s">
        <v>27</v>
      </c>
      <c r="C14" s="8">
        <v>-18.216477369616612</v>
      </c>
      <c r="D14" s="8">
        <v>-1.5180397808013844</v>
      </c>
      <c r="E14" s="8">
        <v>-3.0360795616027687</v>
      </c>
      <c r="F14" s="8">
        <v>-4.5541193424041531</v>
      </c>
      <c r="G14" s="8">
        <v>-6.0721591232055374</v>
      </c>
      <c r="H14" s="8">
        <v>-7.5901989040069218</v>
      </c>
      <c r="I14" s="8">
        <v>-9.1082386848083061</v>
      </c>
      <c r="J14" s="8">
        <v>-10.62627846560969</v>
      </c>
      <c r="K14" s="8">
        <v>-12.144318246411075</v>
      </c>
      <c r="L14" s="8">
        <v>-13.662358027212459</v>
      </c>
      <c r="M14" s="8">
        <v>-15.180397808013844</v>
      </c>
      <c r="N14" s="8">
        <v>-16.698437588815228</v>
      </c>
      <c r="O14" s="8">
        <v>-18.216477369616612</v>
      </c>
      <c r="P14" s="9">
        <v>-18.216477369616612</v>
      </c>
      <c r="Q14" s="18"/>
      <c r="R14" s="19"/>
      <c r="S14" s="8">
        <v>-18.216477369616612</v>
      </c>
      <c r="T14" s="8">
        <v>-18.216477369616612</v>
      </c>
      <c r="U14" s="8">
        <v>-18.216477369616612</v>
      </c>
      <c r="V14" s="9">
        <v>-18.216477369616612</v>
      </c>
      <c r="X14" s="10"/>
      <c r="Z14" s="27"/>
    </row>
    <row r="15" spans="1:26" x14ac:dyDescent="0.3">
      <c r="A15" s="12" t="s">
        <v>18</v>
      </c>
      <c r="B15" s="12"/>
      <c r="C15" s="9">
        <v>3274.876144673573</v>
      </c>
      <c r="D15" s="9"/>
      <c r="E15" s="9"/>
      <c r="F15" s="9"/>
      <c r="G15" s="9"/>
      <c r="H15" s="77"/>
      <c r="I15" s="9"/>
      <c r="J15" s="9"/>
      <c r="K15" s="9"/>
      <c r="L15" s="9"/>
      <c r="M15" s="9"/>
      <c r="N15" s="9"/>
      <c r="O15" s="9"/>
      <c r="P15" s="9"/>
      <c r="Q15" s="10"/>
      <c r="S15" s="13"/>
      <c r="T15" s="13"/>
      <c r="U15" s="13"/>
      <c r="V15" s="15"/>
      <c r="X15" s="10"/>
    </row>
    <row r="16" spans="1:26" ht="5.7" customHeight="1" x14ac:dyDescent="0.3">
      <c r="A16" s="42"/>
      <c r="B16" s="42"/>
      <c r="C16" s="42"/>
      <c r="D16" s="86"/>
      <c r="E16" s="86"/>
      <c r="F16" s="86"/>
      <c r="G16" s="86"/>
      <c r="H16" s="81"/>
      <c r="I16" s="86"/>
      <c r="J16" s="86"/>
      <c r="K16" s="86"/>
      <c r="L16" s="86"/>
      <c r="M16" s="86"/>
      <c r="N16" s="86"/>
      <c r="O16" s="86"/>
      <c r="P16" s="86"/>
    </row>
    <row r="17" spans="1:26" x14ac:dyDescent="0.3">
      <c r="A17" s="7" t="s">
        <v>36</v>
      </c>
      <c r="B17" s="7"/>
      <c r="C17" s="7"/>
      <c r="D17" s="13"/>
      <c r="E17" s="13"/>
      <c r="F17" s="13"/>
      <c r="G17" s="13"/>
      <c r="H17" s="76"/>
      <c r="I17" s="13"/>
      <c r="J17" s="13"/>
      <c r="K17" s="13"/>
      <c r="L17" s="13"/>
      <c r="M17" s="13"/>
      <c r="N17" s="13"/>
      <c r="O17" s="13"/>
      <c r="P17" s="15"/>
      <c r="Q17" s="10"/>
      <c r="S17" s="13"/>
      <c r="T17" s="13"/>
      <c r="U17" s="13"/>
      <c r="V17" s="15"/>
      <c r="X17" s="10"/>
    </row>
    <row r="18" spans="1:26" x14ac:dyDescent="0.3">
      <c r="A18" s="13" t="s">
        <v>37</v>
      </c>
      <c r="B18" s="13" t="s">
        <v>25</v>
      </c>
      <c r="C18" s="13"/>
      <c r="D18" s="24">
        <v>258.07751456</v>
      </c>
      <c r="E18" s="24">
        <v>258.67590325000009</v>
      </c>
      <c r="F18" s="24">
        <v>264.37641374000003</v>
      </c>
      <c r="G18" s="24">
        <v>270.45223798999996</v>
      </c>
      <c r="H18" s="24">
        <v>273.60851879000001</v>
      </c>
      <c r="I18" s="24">
        <v>271.01464124000006</v>
      </c>
      <c r="J18" s="24">
        <v>272.87913748666665</v>
      </c>
      <c r="K18" s="24">
        <v>272.97315542666661</v>
      </c>
      <c r="L18" s="24">
        <v>272.97315524666669</v>
      </c>
      <c r="M18" s="24">
        <v>277.94889105340184</v>
      </c>
      <c r="N18" s="24">
        <v>281.56759862577854</v>
      </c>
      <c r="O18" s="24">
        <v>281.56759833577854</v>
      </c>
      <c r="P18" s="9">
        <v>3256.1147657449592</v>
      </c>
      <c r="Q18" s="10"/>
      <c r="S18" s="11"/>
      <c r="T18" s="24">
        <v>81.900127068556344</v>
      </c>
      <c r="U18" s="11"/>
      <c r="V18" s="9">
        <v>81.900127068556344</v>
      </c>
      <c r="W18" s="42"/>
      <c r="X18" s="10"/>
    </row>
    <row r="19" spans="1:26" x14ac:dyDescent="0.3">
      <c r="A19" s="12" t="s">
        <v>38</v>
      </c>
      <c r="B19" s="12"/>
      <c r="C19" s="12"/>
      <c r="D19" s="9">
        <v>258.07751456</v>
      </c>
      <c r="E19" s="9">
        <v>516.75341781000009</v>
      </c>
      <c r="F19" s="9">
        <v>781.12983155000006</v>
      </c>
      <c r="G19" s="9">
        <v>1051.58206954</v>
      </c>
      <c r="H19" s="9">
        <v>1325.1905883300001</v>
      </c>
      <c r="I19" s="9">
        <v>1596.20522957</v>
      </c>
      <c r="J19" s="9">
        <v>1869.0843670566667</v>
      </c>
      <c r="K19" s="9">
        <v>2142.0575224833333</v>
      </c>
      <c r="L19" s="9">
        <v>2415.0306777300002</v>
      </c>
      <c r="M19" s="9">
        <v>2692.9795687834021</v>
      </c>
      <c r="N19" s="9">
        <v>2974.5471674091805</v>
      </c>
      <c r="O19" s="9">
        <v>3256.1147657449592</v>
      </c>
      <c r="P19" s="9">
        <v>3256.1147657449592</v>
      </c>
      <c r="Q19" s="10"/>
      <c r="S19" s="9">
        <v>3256.1147657449592</v>
      </c>
      <c r="T19" s="9">
        <v>3338.0148928135154</v>
      </c>
      <c r="U19" s="9">
        <v>3338.0148928135154</v>
      </c>
      <c r="V19" s="9">
        <v>3338.0148928135154</v>
      </c>
      <c r="W19" s="42"/>
      <c r="X19" s="10"/>
    </row>
    <row r="20" spans="1:26" ht="5.7" customHeight="1" x14ac:dyDescent="0.3">
      <c r="V20" s="42"/>
      <c r="W20" s="42"/>
    </row>
    <row r="21" spans="1:26" x14ac:dyDescent="0.3">
      <c r="A21" s="7" t="s">
        <v>39</v>
      </c>
      <c r="B21" s="7"/>
      <c r="C21" s="7"/>
      <c r="D21" s="13"/>
      <c r="E21" s="13"/>
      <c r="F21" s="13"/>
      <c r="G21" s="13"/>
      <c r="H21" s="76"/>
      <c r="I21" s="13"/>
      <c r="J21" s="13"/>
      <c r="K21" s="13"/>
      <c r="L21" s="13"/>
      <c r="M21" s="13"/>
      <c r="N21" s="13"/>
      <c r="O21" s="13"/>
      <c r="P21" s="15"/>
      <c r="Q21" s="10"/>
      <c r="S21" s="13"/>
      <c r="T21" s="13"/>
      <c r="U21" s="13"/>
      <c r="V21" s="12"/>
      <c r="W21" s="42"/>
      <c r="X21" s="10"/>
    </row>
    <row r="22" spans="1:26" x14ac:dyDescent="0.3">
      <c r="A22" s="13" t="s">
        <v>24</v>
      </c>
      <c r="B22" s="13"/>
      <c r="C22" s="13"/>
      <c r="D22" s="8">
        <v>6.1539690000000001E-2</v>
      </c>
      <c r="E22" s="8">
        <v>0.15098636000000001</v>
      </c>
      <c r="F22" s="8">
        <v>0.22493726999999999</v>
      </c>
      <c r="G22" s="8">
        <v>0.26791949999999998</v>
      </c>
      <c r="H22" s="8">
        <v>0.31852501999999999</v>
      </c>
      <c r="I22" s="8">
        <v>0.36665364722527471</v>
      </c>
      <c r="J22" s="8">
        <v>0.41478227445054944</v>
      </c>
      <c r="K22" s="8">
        <v>0.46291090167582416</v>
      </c>
      <c r="L22" s="8">
        <v>0.51103952890109894</v>
      </c>
      <c r="M22" s="8">
        <v>0.55916815612637372</v>
      </c>
      <c r="N22" s="8">
        <v>0.60729678335164849</v>
      </c>
      <c r="O22" s="8">
        <v>0.65542541057692327</v>
      </c>
      <c r="P22" s="9">
        <v>0.65542541057692327</v>
      </c>
      <c r="Q22" s="21">
        <v>7.788188387362649E-2</v>
      </c>
      <c r="R22" s="22"/>
      <c r="S22" s="8">
        <v>0.65542541057692327</v>
      </c>
      <c r="T22" s="8">
        <v>0.65542541057692327</v>
      </c>
      <c r="U22" s="8">
        <v>0.65542541057692327</v>
      </c>
      <c r="V22" s="9">
        <v>0.65542541057692327</v>
      </c>
      <c r="W22" s="87"/>
      <c r="X22" s="23">
        <v>7.788188387362649E-2</v>
      </c>
    </row>
    <row r="23" spans="1:26" x14ac:dyDescent="0.3">
      <c r="A23" s="13" t="s">
        <v>26</v>
      </c>
      <c r="B23" s="13"/>
      <c r="C23" s="13"/>
      <c r="D23" s="8">
        <v>2.5414586741666665</v>
      </c>
      <c r="E23" s="8">
        <v>5.082917348333333</v>
      </c>
      <c r="F23" s="8">
        <v>7.6243760224999999</v>
      </c>
      <c r="G23" s="8">
        <v>10.165834696666666</v>
      </c>
      <c r="H23" s="8">
        <v>12.707293370833332</v>
      </c>
      <c r="I23" s="8">
        <v>15.248752045</v>
      </c>
      <c r="J23" s="8">
        <v>17.790210719166666</v>
      </c>
      <c r="K23" s="8">
        <v>20.331669393333332</v>
      </c>
      <c r="L23" s="8">
        <v>22.873128067499998</v>
      </c>
      <c r="M23" s="8">
        <v>25.414586741666664</v>
      </c>
      <c r="N23" s="8">
        <v>27.95604541583333</v>
      </c>
      <c r="O23" s="8">
        <v>30.49750409</v>
      </c>
      <c r="P23" s="9">
        <v>30.49750409</v>
      </c>
      <c r="Q23" s="21">
        <v>0</v>
      </c>
      <c r="R23" s="22"/>
      <c r="S23" s="8">
        <v>30.49750409</v>
      </c>
      <c r="T23" s="8">
        <v>30.49750409</v>
      </c>
      <c r="U23" s="8">
        <v>30.49750409</v>
      </c>
      <c r="V23" s="9">
        <v>30.49750409</v>
      </c>
      <c r="W23" s="87"/>
      <c r="X23" s="23">
        <v>0</v>
      </c>
    </row>
    <row r="24" spans="1:26" x14ac:dyDescent="0.3">
      <c r="A24" s="13" t="s">
        <v>28</v>
      </c>
      <c r="B24" s="13"/>
      <c r="C24" s="13"/>
      <c r="D24" s="8">
        <v>4.2186303399999998</v>
      </c>
      <c r="E24" s="8">
        <v>8.4360182800000008</v>
      </c>
      <c r="F24" s="8">
        <v>12.653406220000003</v>
      </c>
      <c r="G24" s="8">
        <v>16.870794158144331</v>
      </c>
      <c r="H24" s="8">
        <v>21.088182096288662</v>
      </c>
      <c r="I24" s="8">
        <v>29.923288932705542</v>
      </c>
      <c r="J24" s="8">
        <v>35.78051183498615</v>
      </c>
      <c r="K24" s="8">
        <v>41.637734737266754</v>
      </c>
      <c r="L24" s="8">
        <v>47.494957639547366</v>
      </c>
      <c r="M24" s="8">
        <v>53.35218054182797</v>
      </c>
      <c r="N24" s="8">
        <v>76.417494626774584</v>
      </c>
      <c r="O24" s="8">
        <v>93.482808711721177</v>
      </c>
      <c r="P24" s="9">
        <v>93.482808711721177</v>
      </c>
      <c r="Q24" s="21">
        <v>0</v>
      </c>
      <c r="R24" s="22"/>
      <c r="S24" s="8">
        <v>93.482808711721177</v>
      </c>
      <c r="T24" s="8">
        <v>93.482808711721177</v>
      </c>
      <c r="U24" s="8">
        <v>93.482808711721177</v>
      </c>
      <c r="V24" s="9">
        <v>93.482808711721177</v>
      </c>
      <c r="W24" s="87"/>
      <c r="X24" s="23">
        <v>0</v>
      </c>
    </row>
    <row r="25" spans="1:26" x14ac:dyDescent="0.3">
      <c r="A25" s="13" t="s">
        <v>29</v>
      </c>
      <c r="B25" s="13"/>
      <c r="C25" s="13"/>
      <c r="D25" s="8">
        <v>34.87078248000001</v>
      </c>
      <c r="E25" s="8">
        <v>69.741564960000019</v>
      </c>
      <c r="F25" s="8">
        <v>104.61234744000002</v>
      </c>
      <c r="G25" s="8">
        <v>139.48395361230655</v>
      </c>
      <c r="H25" s="8">
        <v>174.35555978461304</v>
      </c>
      <c r="I25" s="8">
        <v>209.22716595691955</v>
      </c>
      <c r="J25" s="8">
        <v>244.09877212922606</v>
      </c>
      <c r="K25" s="8">
        <v>278.97037830153261</v>
      </c>
      <c r="L25" s="8">
        <v>313.84198447383909</v>
      </c>
      <c r="M25" s="8">
        <v>348.71359064614563</v>
      </c>
      <c r="N25" s="8">
        <v>383.58519681845218</v>
      </c>
      <c r="O25" s="8">
        <v>418.45680299075872</v>
      </c>
      <c r="P25" s="9">
        <v>418.45680299075872</v>
      </c>
      <c r="Q25" s="21">
        <v>0.35582899075870955</v>
      </c>
      <c r="R25" s="22"/>
      <c r="S25" s="8">
        <v>418.45680299075872</v>
      </c>
      <c r="T25" s="8">
        <v>418.45680299075872</v>
      </c>
      <c r="U25" s="8">
        <v>418.45680299075872</v>
      </c>
      <c r="V25" s="9">
        <v>418.45680299075872</v>
      </c>
      <c r="W25" s="87"/>
      <c r="X25" s="23">
        <v>0.35582899075870955</v>
      </c>
      <c r="Z25" s="84"/>
    </row>
    <row r="26" spans="1:26" x14ac:dyDescent="0.3">
      <c r="A26" s="13" t="s">
        <v>30</v>
      </c>
      <c r="B26" s="13"/>
      <c r="C26" s="13"/>
      <c r="D26" s="8">
        <v>138.96570197081306</v>
      </c>
      <c r="E26" s="8">
        <v>278.30121598830624</v>
      </c>
      <c r="F26" s="46">
        <v>421.33405172649583</v>
      </c>
      <c r="G26" s="8">
        <v>568.31645149731548</v>
      </c>
      <c r="H26" s="8">
        <v>717.33551800599207</v>
      </c>
      <c r="I26" s="8">
        <v>861.69146254561224</v>
      </c>
      <c r="J26" s="8">
        <v>1009.1796355397327</v>
      </c>
      <c r="K26" s="8">
        <v>1156.7286227731129</v>
      </c>
      <c r="L26" s="8">
        <v>1304.2776098900626</v>
      </c>
      <c r="M26" s="8">
        <v>1455.0450847535378</v>
      </c>
      <c r="N26" s="8">
        <v>1597.0224497053593</v>
      </c>
      <c r="O26" s="8">
        <v>1742.8808337256883</v>
      </c>
      <c r="P26" s="9">
        <v>1742.8808337256883</v>
      </c>
      <c r="Q26" s="21">
        <v>-12.416085524794426</v>
      </c>
      <c r="R26" s="22"/>
      <c r="S26" s="8">
        <v>1742.8808337256883</v>
      </c>
      <c r="T26" s="8">
        <v>1795.8568287638966</v>
      </c>
      <c r="U26" s="8">
        <v>1795.8568287638966</v>
      </c>
      <c r="V26" s="9">
        <v>1795.8568287638966</v>
      </c>
      <c r="W26" s="87"/>
      <c r="X26" s="23">
        <v>40.559909513413913</v>
      </c>
      <c r="Z26" s="27"/>
    </row>
    <row r="27" spans="1:26" x14ac:dyDescent="0.3">
      <c r="A27" s="13" t="s">
        <v>31</v>
      </c>
      <c r="B27" s="13"/>
      <c r="C27" s="13"/>
      <c r="D27" s="8">
        <v>29.749744434867686</v>
      </c>
      <c r="E27" s="8">
        <v>59.578658144755337</v>
      </c>
      <c r="F27" s="46">
        <v>90.199093609466374</v>
      </c>
      <c r="G27" s="8">
        <v>121.6650508031618</v>
      </c>
      <c r="H27" s="8">
        <v>153.56701712782228</v>
      </c>
      <c r="I27" s="8">
        <v>184.47070341013685</v>
      </c>
      <c r="J27" s="8">
        <v>216.04493641521455</v>
      </c>
      <c r="K27" s="8">
        <v>247.63218851817265</v>
      </c>
      <c r="L27" s="8">
        <v>279.2194405962054</v>
      </c>
      <c r="M27" s="8">
        <v>311.49570576572739</v>
      </c>
      <c r="N27" s="8">
        <v>341.89018629546092</v>
      </c>
      <c r="O27" s="8">
        <v>373.11551446455792</v>
      </c>
      <c r="P27" s="9">
        <v>373.11551446455792</v>
      </c>
      <c r="Q27" s="21">
        <v>-2.6580326368709279</v>
      </c>
      <c r="R27" s="22"/>
      <c r="S27" s="8">
        <v>373.11551446455792</v>
      </c>
      <c r="T27" s="8">
        <v>384.45660288578961</v>
      </c>
      <c r="U27" s="8">
        <v>384.45660288578961</v>
      </c>
      <c r="V27" s="9">
        <v>384.45660288578961</v>
      </c>
      <c r="W27" s="87"/>
      <c r="X27" s="23">
        <v>8.6830557843607608</v>
      </c>
      <c r="Z27" s="27"/>
    </row>
    <row r="28" spans="1:26" x14ac:dyDescent="0.3">
      <c r="A28" s="13" t="s">
        <v>32</v>
      </c>
      <c r="B28" s="13"/>
      <c r="C28" s="13"/>
      <c r="D28" s="8">
        <v>46.12353191595399</v>
      </c>
      <c r="E28" s="8">
        <v>92.369806620207925</v>
      </c>
      <c r="F28" s="46">
        <v>139.84324409894202</v>
      </c>
      <c r="G28" s="8">
        <v>188.62756505561069</v>
      </c>
      <c r="H28" s="8">
        <v>238.08786765345755</v>
      </c>
      <c r="I28" s="8">
        <v>286.00045270720898</v>
      </c>
      <c r="J28" s="8">
        <v>334.95264276449973</v>
      </c>
      <c r="K28" s="8">
        <v>383.92501742465038</v>
      </c>
      <c r="L28" s="8">
        <v>432.89739204615711</v>
      </c>
      <c r="M28" s="8">
        <v>482.93800163638412</v>
      </c>
      <c r="N28" s="8">
        <v>530.06112216776364</v>
      </c>
      <c r="O28" s="8">
        <v>578.47237570127288</v>
      </c>
      <c r="P28" s="9">
        <v>578.47237570127288</v>
      </c>
      <c r="Q28" s="21">
        <v>-4.1209716415805815</v>
      </c>
      <c r="R28" s="22"/>
      <c r="S28" s="8">
        <v>578.47237570127288</v>
      </c>
      <c r="T28" s="8">
        <v>596.05541931038886</v>
      </c>
      <c r="U28" s="8">
        <v>596.05541931038886</v>
      </c>
      <c r="V28" s="9">
        <v>596.05541931038886</v>
      </c>
      <c r="W28" s="87"/>
      <c r="X28" s="23">
        <v>13.462071967535394</v>
      </c>
      <c r="Z28" s="27"/>
    </row>
    <row r="29" spans="1:26" x14ac:dyDescent="0.3">
      <c r="A29" s="13" t="s">
        <v>33</v>
      </c>
      <c r="B29" s="13"/>
      <c r="C29" s="13"/>
      <c r="D29" s="8">
        <v>0.35050000000000003</v>
      </c>
      <c r="E29" s="8">
        <v>0.70100000000000007</v>
      </c>
      <c r="F29" s="8">
        <v>1.0515000000000001</v>
      </c>
      <c r="G29" s="8">
        <v>1.4020000000000001</v>
      </c>
      <c r="H29" s="8">
        <v>1.7525000000000002</v>
      </c>
      <c r="I29" s="8">
        <v>2.1030000000000002</v>
      </c>
      <c r="J29" s="8">
        <v>2.4535</v>
      </c>
      <c r="K29" s="8">
        <v>2.8040000000000003</v>
      </c>
      <c r="L29" s="8">
        <v>3.1545000000000005</v>
      </c>
      <c r="M29" s="8">
        <v>3.5050000000000003</v>
      </c>
      <c r="N29" s="8">
        <v>3.8555000000000001</v>
      </c>
      <c r="O29" s="8">
        <v>4.2060000000000004</v>
      </c>
      <c r="P29" s="9">
        <v>4.2060000000000004</v>
      </c>
      <c r="Q29" s="21">
        <v>0</v>
      </c>
      <c r="R29" s="22"/>
      <c r="S29" s="8">
        <v>4.2060000000000004</v>
      </c>
      <c r="T29" s="8">
        <v>4.2060000000000004</v>
      </c>
      <c r="U29" s="8">
        <v>4.2060000000000004</v>
      </c>
      <c r="V29" s="9">
        <v>4.2060000000000004</v>
      </c>
      <c r="W29" s="87"/>
      <c r="X29" s="23">
        <v>0</v>
      </c>
      <c r="Z29" s="27"/>
    </row>
    <row r="30" spans="1:26" x14ac:dyDescent="0.3">
      <c r="A30" s="13" t="s">
        <v>34</v>
      </c>
      <c r="B30" s="13"/>
      <c r="C30" s="13"/>
      <c r="D30" s="8">
        <v>2.7136648349999999</v>
      </c>
      <c r="E30" s="8">
        <v>5.4273296699999998</v>
      </c>
      <c r="F30" s="8">
        <v>8.1409945050000001</v>
      </c>
      <c r="G30" s="8">
        <v>10.85465934</v>
      </c>
      <c r="H30" s="8">
        <v>13.568324174999999</v>
      </c>
      <c r="I30" s="8">
        <v>16.28198901</v>
      </c>
      <c r="J30" s="8">
        <v>18.995653845</v>
      </c>
      <c r="K30" s="8">
        <v>21.709318679999999</v>
      </c>
      <c r="L30" s="8">
        <v>24.422983514999999</v>
      </c>
      <c r="M30" s="8">
        <v>27.136648349999998</v>
      </c>
      <c r="N30" s="8">
        <v>29.850313184999997</v>
      </c>
      <c r="O30" s="8">
        <v>32.56397802</v>
      </c>
      <c r="P30" s="9">
        <v>32.56397802</v>
      </c>
      <c r="Q30" s="21">
        <v>0</v>
      </c>
      <c r="R30" s="22"/>
      <c r="S30" s="8">
        <v>32.56397802</v>
      </c>
      <c r="T30" s="8">
        <v>32.56397802</v>
      </c>
      <c r="U30" s="8">
        <v>32.56397802</v>
      </c>
      <c r="V30" s="9">
        <v>32.56397802</v>
      </c>
      <c r="W30" s="87"/>
      <c r="X30" s="23">
        <v>0</v>
      </c>
      <c r="Z30" s="27"/>
    </row>
    <row r="31" spans="1:26" x14ac:dyDescent="0.3">
      <c r="A31" s="13" t="s">
        <v>35</v>
      </c>
      <c r="B31" s="13"/>
      <c r="C31" s="13"/>
      <c r="D31" s="8">
        <v>-1.5180397808013844</v>
      </c>
      <c r="E31" s="8">
        <v>-3.0360795616027687</v>
      </c>
      <c r="F31" s="8">
        <v>-4.5541193424041531</v>
      </c>
      <c r="G31" s="8">
        <v>-6.0721591232055374</v>
      </c>
      <c r="H31" s="8">
        <v>-7.5901989040069218</v>
      </c>
      <c r="I31" s="8">
        <v>-9.1082386848083061</v>
      </c>
      <c r="J31" s="8">
        <v>-10.62627846560969</v>
      </c>
      <c r="K31" s="8">
        <v>-12.144318246411075</v>
      </c>
      <c r="L31" s="8">
        <v>-13.662358027212459</v>
      </c>
      <c r="M31" s="8">
        <v>-15.180397808013844</v>
      </c>
      <c r="N31" s="8">
        <v>-16.698437588815228</v>
      </c>
      <c r="O31" s="8">
        <v>-18.216477369616612</v>
      </c>
      <c r="P31" s="9">
        <v>-18.216477369616612</v>
      </c>
      <c r="Q31" s="21">
        <v>0</v>
      </c>
      <c r="R31" s="22"/>
      <c r="S31" s="8">
        <v>-18.216477369616612</v>
      </c>
      <c r="T31" s="8">
        <v>-18.216477369616612</v>
      </c>
      <c r="U31" s="8">
        <v>-18.216477369616612</v>
      </c>
      <c r="V31" s="9">
        <v>-18.216477369616612</v>
      </c>
      <c r="W31" s="87"/>
      <c r="X31" s="23">
        <v>0</v>
      </c>
      <c r="Z31" s="27"/>
    </row>
    <row r="32" spans="1:26" x14ac:dyDescent="0.3">
      <c r="A32" s="12" t="s">
        <v>18</v>
      </c>
      <c r="B32" s="12"/>
      <c r="C32" s="12"/>
      <c r="D32" s="9">
        <v>258.07751456000005</v>
      </c>
      <c r="E32" s="9">
        <v>516.75341781000009</v>
      </c>
      <c r="F32" s="9">
        <v>781.12983155000006</v>
      </c>
      <c r="G32" s="9">
        <v>1051.58206954</v>
      </c>
      <c r="H32" s="9">
        <v>1325.1905883300001</v>
      </c>
      <c r="I32" s="9">
        <v>1596.20522957</v>
      </c>
      <c r="J32" s="9">
        <v>1869.0843670566669</v>
      </c>
      <c r="K32" s="9">
        <v>2142.0575224833333</v>
      </c>
      <c r="L32" s="9">
        <v>2415.0306777300002</v>
      </c>
      <c r="M32" s="9">
        <v>2692.9795687834021</v>
      </c>
      <c r="N32" s="9">
        <v>2974.5471674091805</v>
      </c>
      <c r="O32" s="9">
        <v>3256.1147657449596</v>
      </c>
      <c r="P32" s="9">
        <v>3256.1147657449596</v>
      </c>
      <c r="Q32" s="9">
        <v>-18.761378928613599</v>
      </c>
      <c r="S32" s="9">
        <v>3256.1147657449596</v>
      </c>
      <c r="T32" s="9">
        <v>3338.014892813515</v>
      </c>
      <c r="U32" s="9">
        <v>3338.014892813515</v>
      </c>
      <c r="V32" s="9">
        <v>3338.014892813515</v>
      </c>
      <c r="W32" s="87"/>
      <c r="X32" s="9">
        <v>63.138748139942408</v>
      </c>
    </row>
    <row r="33" spans="1:22" x14ac:dyDescent="0.3">
      <c r="Q33" s="22"/>
    </row>
    <row r="34" spans="1:22" x14ac:dyDescent="0.3">
      <c r="A34" s="25" t="s">
        <v>40</v>
      </c>
      <c r="B34" s="26"/>
      <c r="C34" s="26"/>
      <c r="D34" s="26"/>
      <c r="E34" s="26"/>
      <c r="F34" s="26"/>
      <c r="G34" s="26"/>
      <c r="H34" s="80"/>
      <c r="I34" s="26"/>
      <c r="J34" s="26"/>
      <c r="K34" s="26"/>
      <c r="L34" s="26"/>
      <c r="M34" s="26"/>
      <c r="N34" s="26"/>
      <c r="O34" s="26"/>
      <c r="P34" s="26"/>
      <c r="Q34" s="26"/>
      <c r="S34" s="26"/>
      <c r="T34" s="26"/>
      <c r="U34" s="26"/>
      <c r="V34" s="26"/>
    </row>
    <row r="35" spans="1:22" x14ac:dyDescent="0.3">
      <c r="A35" s="13" t="s">
        <v>30</v>
      </c>
      <c r="B35" s="13"/>
      <c r="C35" s="13"/>
      <c r="D35" s="8">
        <v>146.18704284</v>
      </c>
      <c r="E35" s="8">
        <v>146.18704284</v>
      </c>
      <c r="F35" s="8">
        <v>146.18704284</v>
      </c>
      <c r="G35" s="8">
        <v>129.74718571</v>
      </c>
      <c r="H35" s="8">
        <v>149.073106</v>
      </c>
      <c r="I35" s="8">
        <v>144.31004231561224</v>
      </c>
      <c r="J35" s="8">
        <v>147.48817299412042</v>
      </c>
      <c r="K35" s="8">
        <v>147.54898723338022</v>
      </c>
      <c r="L35" s="8">
        <v>147.54898711694977</v>
      </c>
      <c r="M35" s="8">
        <v>150.76747486347517</v>
      </c>
      <c r="N35" s="8">
        <v>141.97736495182153</v>
      </c>
      <c r="O35" s="8">
        <v>145.85838402032891</v>
      </c>
      <c r="P35" s="9">
        <v>1742.8808337256883</v>
      </c>
      <c r="Q35" s="21"/>
      <c r="R35" s="22"/>
      <c r="S35" s="8">
        <v>0</v>
      </c>
      <c r="T35" s="8">
        <v>52.975995038208339</v>
      </c>
      <c r="U35" s="8">
        <v>0</v>
      </c>
      <c r="V35" s="9">
        <v>1795.8568287638966</v>
      </c>
    </row>
    <row r="36" spans="1:22" x14ac:dyDescent="0.3">
      <c r="A36" s="13" t="s">
        <v>31</v>
      </c>
      <c r="B36" s="13"/>
      <c r="C36" s="13"/>
      <c r="D36" s="8">
        <v>31.314462258452401</v>
      </c>
      <c r="E36" s="8">
        <v>31.314462258452401</v>
      </c>
      <c r="F36" s="8">
        <v>31.314462258452401</v>
      </c>
      <c r="G36" s="8">
        <v>27.76979832</v>
      </c>
      <c r="H36" s="8">
        <v>31.863658770000001</v>
      </c>
      <c r="I36" s="8">
        <v>30.893859544779644</v>
      </c>
      <c r="J36" s="8">
        <v>31.574233005077701</v>
      </c>
      <c r="K36" s="8">
        <v>31.587252102958104</v>
      </c>
      <c r="L36" s="8">
        <v>31.587252078032748</v>
      </c>
      <c r="M36" s="8">
        <v>32.276265169521992</v>
      </c>
      <c r="N36" s="8">
        <v>30.394480529733528</v>
      </c>
      <c r="O36" s="8">
        <v>31.225328169096997</v>
      </c>
      <c r="P36" s="9">
        <v>373.11551446455792</v>
      </c>
      <c r="Q36" s="21"/>
      <c r="R36" s="22"/>
      <c r="S36" s="8">
        <v>0</v>
      </c>
      <c r="T36" s="8">
        <v>11.341088421231689</v>
      </c>
      <c r="U36" s="8">
        <v>0</v>
      </c>
      <c r="V36" s="9">
        <v>384.45660288578961</v>
      </c>
    </row>
    <row r="37" spans="1:22" x14ac:dyDescent="0.3">
      <c r="A37" s="13" t="s">
        <v>32</v>
      </c>
      <c r="B37" s="13"/>
      <c r="C37" s="13"/>
      <c r="D37" s="8">
        <v>48.549542833333334</v>
      </c>
      <c r="E37" s="8">
        <v>48.549542833333334</v>
      </c>
      <c r="F37" s="8">
        <v>48.549542833333334</v>
      </c>
      <c r="G37" s="8">
        <v>43.062444740000004</v>
      </c>
      <c r="H37" s="8">
        <v>49.392029630000003</v>
      </c>
      <c r="I37" s="8">
        <v>47.897349837208964</v>
      </c>
      <c r="J37" s="8">
        <v>48.95219005729075</v>
      </c>
      <c r="K37" s="8">
        <v>48.972374660150649</v>
      </c>
      <c r="L37" s="8">
        <v>48.972374621506731</v>
      </c>
      <c r="M37" s="8">
        <v>50.040609590227007</v>
      </c>
      <c r="N37" s="8">
        <v>47.123120531379527</v>
      </c>
      <c r="O37" s="8">
        <v>48.411253533509239</v>
      </c>
      <c r="P37" s="9">
        <v>578.47237570127288</v>
      </c>
      <c r="Q37" s="21"/>
      <c r="R37" s="22"/>
      <c r="S37" s="8">
        <v>0</v>
      </c>
      <c r="T37" s="8">
        <v>17.583043609115975</v>
      </c>
      <c r="U37" s="8">
        <v>0</v>
      </c>
      <c r="V37" s="9">
        <v>596.05541931038886</v>
      </c>
    </row>
    <row r="38" spans="1:22" x14ac:dyDescent="0.3">
      <c r="A38" s="12" t="s">
        <v>41</v>
      </c>
      <c r="B38" s="12"/>
      <c r="C38" s="12"/>
      <c r="D38" s="73">
        <v>226.05104793178575</v>
      </c>
      <c r="E38" s="73">
        <v>226.05104793178575</v>
      </c>
      <c r="F38" s="73">
        <v>226.05104793178575</v>
      </c>
      <c r="G38" s="73">
        <v>200.57942876999999</v>
      </c>
      <c r="H38" s="9">
        <v>230.32879439999999</v>
      </c>
      <c r="I38" s="9">
        <v>223.10125169760084</v>
      </c>
      <c r="J38" s="9">
        <v>228.01459605648887</v>
      </c>
      <c r="K38" s="9">
        <v>228.10861399648897</v>
      </c>
      <c r="L38" s="9">
        <v>228.10861381648925</v>
      </c>
      <c r="M38" s="9">
        <v>233.08434962322417</v>
      </c>
      <c r="N38" s="9">
        <v>219.49496601293458</v>
      </c>
      <c r="O38" s="9">
        <v>225.49496572293515</v>
      </c>
      <c r="P38" s="9">
        <v>2694.4687238915189</v>
      </c>
      <c r="Q38" s="9"/>
      <c r="S38" s="9">
        <v>0</v>
      </c>
      <c r="T38" s="9">
        <v>81.900127068556003</v>
      </c>
      <c r="U38" s="9">
        <v>0</v>
      </c>
      <c r="V38" s="9">
        <v>2776.3688509600752</v>
      </c>
    </row>
    <row r="39" spans="1:22" x14ac:dyDescent="0.3">
      <c r="Q39" s="22"/>
    </row>
    <row r="40" spans="1:22" x14ac:dyDescent="0.3">
      <c r="A40" s="25" t="s">
        <v>42</v>
      </c>
      <c r="B40" s="26"/>
      <c r="C40" s="26"/>
      <c r="D40" s="26"/>
      <c r="E40" s="26"/>
      <c r="F40" s="26"/>
      <c r="G40" s="26"/>
      <c r="H40" s="80"/>
      <c r="I40" s="26"/>
      <c r="J40" s="26"/>
      <c r="K40" s="26"/>
      <c r="L40" s="26"/>
      <c r="M40" s="26"/>
      <c r="N40" s="26"/>
      <c r="O40" s="26"/>
      <c r="P40" s="26"/>
      <c r="Q40" s="26"/>
      <c r="S40" s="26"/>
      <c r="T40" s="26"/>
      <c r="U40" s="26"/>
      <c r="V40" s="26"/>
    </row>
    <row r="41" spans="1:22" x14ac:dyDescent="0.3">
      <c r="A41" s="13" t="s">
        <v>43</v>
      </c>
      <c r="B41" s="13"/>
      <c r="C41" s="13"/>
      <c r="D41" s="8">
        <v>258.07751456</v>
      </c>
      <c r="E41" s="8">
        <v>258.67590325000009</v>
      </c>
      <c r="F41" s="8">
        <v>264.37641374000003</v>
      </c>
      <c r="G41" s="8">
        <v>270.45223798999996</v>
      </c>
      <c r="H41" s="8">
        <v>273.60851879000001</v>
      </c>
      <c r="I41" s="8">
        <v>271.01464124000006</v>
      </c>
      <c r="J41" s="8">
        <v>272.87913748666665</v>
      </c>
      <c r="K41" s="8">
        <v>272.97315542666661</v>
      </c>
      <c r="L41" s="8">
        <v>272.97315524666669</v>
      </c>
      <c r="M41" s="8">
        <v>277.94889105340184</v>
      </c>
      <c r="N41" s="8">
        <v>281.56759862577854</v>
      </c>
      <c r="O41" s="8">
        <v>281.56759833577854</v>
      </c>
      <c r="P41" s="9">
        <v>3256.1147657449592</v>
      </c>
      <c r="Q41" s="21"/>
      <c r="R41" s="22"/>
      <c r="S41" s="8">
        <v>0</v>
      </c>
      <c r="T41" s="8">
        <v>81.900127068556344</v>
      </c>
      <c r="U41" s="8">
        <v>0</v>
      </c>
      <c r="V41" s="9">
        <v>3338.0148928135154</v>
      </c>
    </row>
    <row r="42" spans="1:22" x14ac:dyDescent="0.3">
      <c r="A42" s="13" t="s">
        <v>44</v>
      </c>
      <c r="B42" s="13"/>
      <c r="C42" s="13"/>
      <c r="D42" s="8">
        <v>258.07751456</v>
      </c>
      <c r="E42" s="8">
        <v>258.67590325000009</v>
      </c>
      <c r="F42" s="8">
        <v>264.37641374000003</v>
      </c>
      <c r="G42" s="8">
        <v>270.45223798999996</v>
      </c>
      <c r="H42" s="8">
        <v>273.60851879000001</v>
      </c>
      <c r="I42" s="8">
        <v>273.74367290999999</v>
      </c>
      <c r="J42" s="8">
        <v>275.711596966434</v>
      </c>
      <c r="K42" s="8">
        <v>278.79105655447518</v>
      </c>
      <c r="L42" s="8">
        <v>280.6004097956635</v>
      </c>
      <c r="M42" s="8">
        <v>280.6004100156635</v>
      </c>
      <c r="N42" s="8">
        <v>280.60040994566339</v>
      </c>
      <c r="O42" s="8">
        <v>280.6004098056635</v>
      </c>
      <c r="P42" s="9">
        <v>3275.8385543235627</v>
      </c>
      <c r="Q42" s="21"/>
      <c r="R42" s="22"/>
      <c r="S42" s="8">
        <v>0</v>
      </c>
      <c r="T42" s="8">
        <v>140.27000000000001</v>
      </c>
      <c r="U42" s="8">
        <v>0</v>
      </c>
      <c r="V42" s="9">
        <v>3416.1085543235627</v>
      </c>
    </row>
    <row r="43" spans="1:22" x14ac:dyDescent="0.3">
      <c r="A43" s="12" t="s">
        <v>41</v>
      </c>
      <c r="B43" s="12"/>
      <c r="C43" s="12"/>
      <c r="D43" s="9">
        <v>0</v>
      </c>
      <c r="E43" s="9">
        <v>0</v>
      </c>
      <c r="F43" s="9">
        <v>0</v>
      </c>
      <c r="G43" s="9">
        <v>0</v>
      </c>
      <c r="H43" s="9">
        <v>0</v>
      </c>
      <c r="I43" s="9">
        <v>-2.7290316699999266</v>
      </c>
      <c r="J43" s="9">
        <v>-2.8324594797673512</v>
      </c>
      <c r="K43" s="9">
        <v>-5.8179011278085682</v>
      </c>
      <c r="L43" s="9">
        <v>-7.6272545489968024</v>
      </c>
      <c r="M43" s="9">
        <v>-2.6515189622616617</v>
      </c>
      <c r="N43" s="9">
        <v>0.96718868011515724</v>
      </c>
      <c r="O43" s="9">
        <v>0.96718853011503825</v>
      </c>
      <c r="P43" s="9">
        <v>-19.723788578604115</v>
      </c>
      <c r="Q43" s="9"/>
      <c r="S43" s="9">
        <v>0</v>
      </c>
      <c r="T43" s="9">
        <v>-58.369872931443666</v>
      </c>
      <c r="U43" s="9">
        <v>0</v>
      </c>
      <c r="V43" s="9">
        <v>-78.093661510047241</v>
      </c>
    </row>
    <row r="44" spans="1:22" x14ac:dyDescent="0.3">
      <c r="A44" s="94" t="s">
        <v>45</v>
      </c>
      <c r="B44" s="95"/>
      <c r="C44" s="35"/>
      <c r="D44" s="100" t="s">
        <v>78</v>
      </c>
      <c r="E44" s="101"/>
      <c r="F44" s="101"/>
      <c r="G44" s="101"/>
      <c r="H44" s="101"/>
      <c r="I44" s="101"/>
      <c r="J44" s="101"/>
      <c r="K44" s="101"/>
      <c r="L44" s="101"/>
      <c r="M44" s="101"/>
      <c r="N44" s="101"/>
      <c r="O44" s="101"/>
      <c r="P44" s="102"/>
      <c r="S44" s="100" t="s">
        <v>77</v>
      </c>
      <c r="T44" s="101"/>
      <c r="U44" s="101"/>
      <c r="V44" s="102"/>
    </row>
    <row r="45" spans="1:22" x14ac:dyDescent="0.3">
      <c r="A45" s="96"/>
      <c r="B45" s="97"/>
      <c r="C45" s="84"/>
      <c r="D45" s="103"/>
      <c r="E45" s="122"/>
      <c r="F45" s="122"/>
      <c r="G45" s="122"/>
      <c r="H45" s="122"/>
      <c r="I45" s="122"/>
      <c r="J45" s="122"/>
      <c r="K45" s="122"/>
      <c r="L45" s="122"/>
      <c r="M45" s="122"/>
      <c r="N45" s="122"/>
      <c r="O45" s="122"/>
      <c r="P45" s="105"/>
      <c r="S45" s="103"/>
      <c r="T45" s="122"/>
      <c r="U45" s="122"/>
      <c r="V45" s="105"/>
    </row>
    <row r="46" spans="1:22" x14ac:dyDescent="0.3">
      <c r="A46" s="96"/>
      <c r="B46" s="97"/>
      <c r="C46" s="84"/>
      <c r="D46" s="103"/>
      <c r="E46" s="122"/>
      <c r="F46" s="122"/>
      <c r="G46" s="122"/>
      <c r="H46" s="122"/>
      <c r="I46" s="122"/>
      <c r="J46" s="122"/>
      <c r="K46" s="122"/>
      <c r="L46" s="122"/>
      <c r="M46" s="122"/>
      <c r="N46" s="122"/>
      <c r="O46" s="122"/>
      <c r="P46" s="105"/>
      <c r="S46" s="103"/>
      <c r="T46" s="122"/>
      <c r="U46" s="122"/>
      <c r="V46" s="105"/>
    </row>
    <row r="47" spans="1:22" x14ac:dyDescent="0.3">
      <c r="A47" s="98"/>
      <c r="B47" s="99"/>
      <c r="C47" s="37"/>
      <c r="D47" s="106"/>
      <c r="E47" s="107"/>
      <c r="F47" s="107"/>
      <c r="G47" s="107"/>
      <c r="H47" s="107"/>
      <c r="I47" s="107"/>
      <c r="J47" s="107"/>
      <c r="K47" s="107"/>
      <c r="L47" s="107"/>
      <c r="M47" s="107"/>
      <c r="N47" s="107"/>
      <c r="O47" s="107"/>
      <c r="P47" s="108"/>
      <c r="S47" s="106"/>
      <c r="T47" s="107"/>
      <c r="U47" s="107"/>
      <c r="V47" s="108"/>
    </row>
    <row r="48" spans="1:22" x14ac:dyDescent="0.3">
      <c r="A48" s="27"/>
      <c r="G48" s="22"/>
      <c r="I48" s="22"/>
      <c r="J48" s="22"/>
      <c r="K48" s="22"/>
      <c r="L48" s="22"/>
      <c r="M48" s="22"/>
      <c r="N48" s="22"/>
      <c r="O48" s="22"/>
    </row>
    <row r="49" spans="1:5" x14ac:dyDescent="0.3">
      <c r="A49" s="25" t="s">
        <v>46</v>
      </c>
      <c r="B49" s="26"/>
      <c r="C49" s="25"/>
      <c r="D49" s="26"/>
      <c r="E49" s="26"/>
    </row>
    <row r="50" spans="1:5" x14ac:dyDescent="0.3">
      <c r="A50" s="11" t="s">
        <v>30</v>
      </c>
      <c r="B50" s="13"/>
      <c r="C50" s="88">
        <v>144310042.31561223</v>
      </c>
      <c r="D50" s="88"/>
      <c r="E50" s="88"/>
    </row>
    <row r="51" spans="1:5" x14ac:dyDescent="0.3">
      <c r="A51" s="11" t="s">
        <v>31</v>
      </c>
      <c r="B51" s="13"/>
      <c r="C51" s="88">
        <v>30893859.544779643</v>
      </c>
      <c r="D51" s="88"/>
      <c r="E51" s="88"/>
    </row>
    <row r="52" spans="1:5" x14ac:dyDescent="0.3">
      <c r="A52" s="11" t="s">
        <v>32</v>
      </c>
      <c r="B52" s="13"/>
      <c r="C52" s="88">
        <v>47897349.837208964</v>
      </c>
      <c r="D52" s="88"/>
      <c r="E52" s="88"/>
    </row>
  </sheetData>
  <mergeCells count="9">
    <mergeCell ref="C52:E52"/>
    <mergeCell ref="D2:Q2"/>
    <mergeCell ref="S2:V2"/>
    <mergeCell ref="X2:X3"/>
    <mergeCell ref="A44:B47"/>
    <mergeCell ref="D44:P47"/>
    <mergeCell ref="S44:V47"/>
    <mergeCell ref="C50:E50"/>
    <mergeCell ref="C51:E5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BF87EC12783F49B02E0E57CA2EBC0B" ma:contentTypeVersion="12" ma:contentTypeDescription="Create a new document." ma:contentTypeScope="" ma:versionID="33b5f593ce8e617f28eb813e111d3bb4">
  <xsd:schema xmlns:xsd="http://www.w3.org/2001/XMLSchema" xmlns:xs="http://www.w3.org/2001/XMLSchema" xmlns:p="http://schemas.microsoft.com/office/2006/metadata/properties" xmlns:ns2="6fdc7072-6511-4f06-8350-dd17139d2537" xmlns:ns3="c1f9f65a-667b-4dff-a5f1-1234cf495c1d" targetNamespace="http://schemas.microsoft.com/office/2006/metadata/properties" ma:root="true" ma:fieldsID="662d230ac459ccb17d437bc78174d600" ns2:_="" ns3:_="">
    <xsd:import namespace="6fdc7072-6511-4f06-8350-dd17139d2537"/>
    <xsd:import namespace="c1f9f65a-667b-4dff-a5f1-1234cf495c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7072-6511-4f06-8350-dd17139d25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9f65a-667b-4dff-a5f1-1234cf495c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78DFAC-C7D0-453D-95EB-25E9138E92AA}">
  <ds:schemaRefs>
    <ds:schemaRef ds:uri="http://schemas.microsoft.com/sharepoint/v3/contenttype/forms"/>
  </ds:schemaRefs>
</ds:datastoreItem>
</file>

<file path=customXml/itemProps2.xml><?xml version="1.0" encoding="utf-8"?>
<ds:datastoreItem xmlns:ds="http://schemas.openxmlformats.org/officeDocument/2006/customXml" ds:itemID="{A02C6BDA-A0B5-409D-AAB5-F994F86D1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7072-6511-4f06-8350-dd17139d2537"/>
    <ds:schemaRef ds:uri="c1f9f65a-667b-4dff-a5f1-1234cf495c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93091E-0115-425B-A1A6-1449846F6EA5}">
  <ds:schemaRefs>
    <ds:schemaRef ds:uri="http://purl.org/dc/dcmitype/"/>
    <ds:schemaRef ds:uri="c1f9f65a-667b-4dff-a5f1-1234cf495c1d"/>
    <ds:schemaRef ds:uri="http://purl.org/dc/elements/1.1/"/>
    <ds:schemaRef ds:uri="http://schemas.microsoft.com/office/2006/metadata/properties"/>
    <ds:schemaRef ds:uri="6fdc7072-6511-4f06-8350-dd17139d2537"/>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October</vt:lpstr>
      <vt:lpstr>Monthly Breakdown</vt:lpstr>
      <vt:lpstr>May</vt:lpstr>
      <vt:lpstr>June</vt:lpstr>
      <vt:lpstr>July</vt:lpstr>
      <vt:lpstr>August</vt:lpstr>
      <vt:lpstr>September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James</dc:creator>
  <cp:keywords/>
  <dc:description/>
  <cp:lastModifiedBy>Havvas (ESO), Andrew</cp:lastModifiedBy>
  <cp:revision/>
  <dcterms:created xsi:type="dcterms:W3CDTF">2020-11-16T09:25:04Z</dcterms:created>
  <dcterms:modified xsi:type="dcterms:W3CDTF">2021-10-01T12:40:35Z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0x0101008EBF87EC12783F49B02E0E57CA2EBC0B</vt:lpwstr>
  </property>
</Properties>
</file>