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 codeName="{F2B83AC3-3A92-4FF1-8D57-CA5CB3A19BB1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02 - received June 2018\Post Tender Report\"/>
    </mc:Choice>
  </mc:AlternateContent>
  <bookViews>
    <workbookView xWindow="0" yWindow="0" windowWidth="20490" windowHeight="7530"/>
  </bookViews>
  <sheets>
    <sheet name="Sheet1" sheetId="5" r:id="rId1"/>
    <sheet name="Sheet2" sheetId="6" state="hidden" r:id="rId2"/>
    <sheet name="Sheet3" sheetId="3" state="hidden" r:id="rId3"/>
    <sheet name="Auto" sheetId="4" state="hidden" r:id="rId4"/>
    <sheet name="Reference for months" sheetId="8" state="hidden" r:id="rId5"/>
    <sheet name="Drop down boxes" sheetId="9" state="hidden" r:id="rId6"/>
  </sheets>
  <functionGroups builtInGroupCount="18"/>
  <definedNames>
    <definedName name="_xlnm._FilterDatabase" localSheetId="0" hidden="1">Sheet1!$A$7:$AP$414</definedName>
    <definedName name="EFA">'Drop down boxes'!$O$1:$O$6</definedName>
    <definedName name="FolderPath">Auto!$B$1</definedName>
    <definedName name="Mar_18">'Reference for months'!#REF!,'Reference for months'!#REF!,'Reference for months'!#REF!,'Reference for months'!#REF!,'Reference for months'!#REF!,'Reference for months'!#REF!,'Reference for months'!#REF!</definedName>
    <definedName name="Mar_18.END">'Drop down boxes'!#REF!</definedName>
    <definedName name="Mar_18.START">'Drop down boxes'!#REF!</definedName>
    <definedName name="Oct_18.END">'Drop down boxes'!#REF!</definedName>
    <definedName name="Oct_18.START">'Drop down boxes'!#REF!</definedName>
    <definedName name="TenderNr">Auto!$B$2</definedName>
  </definedNames>
  <calcPr calcId="171027"/>
</workbook>
</file>

<file path=xl/calcChain.xml><?xml version="1.0" encoding="utf-8"?>
<calcChain xmlns="http://schemas.openxmlformats.org/spreadsheetml/2006/main">
  <c r="A14" i="9" l="1"/>
  <c r="C23" i="9" s="1"/>
  <c r="D2" i="6"/>
  <c r="E2" i="6" s="1"/>
  <c r="B7" i="6" s="1"/>
  <c r="H6" i="5" s="1"/>
  <c r="H7" i="5" s="1"/>
  <c r="T406" i="5"/>
  <c r="Q406" i="5"/>
  <c r="N406" i="5"/>
  <c r="J406" i="5"/>
  <c r="T405" i="5"/>
  <c r="Q405" i="5"/>
  <c r="N405" i="5"/>
  <c r="J405" i="5"/>
  <c r="T404" i="5"/>
  <c r="Q404" i="5"/>
  <c r="N404" i="5"/>
  <c r="J404" i="5"/>
  <c r="T403" i="5"/>
  <c r="Q403" i="5"/>
  <c r="N403" i="5"/>
  <c r="J403" i="5"/>
  <c r="T402" i="5"/>
  <c r="Q402" i="5"/>
  <c r="N402" i="5"/>
  <c r="J402" i="5"/>
  <c r="T401" i="5"/>
  <c r="Q401" i="5"/>
  <c r="N401" i="5"/>
  <c r="J401" i="5"/>
  <c r="T400" i="5"/>
  <c r="Q400" i="5"/>
  <c r="N400" i="5"/>
  <c r="J400" i="5"/>
  <c r="T399" i="5"/>
  <c r="Q399" i="5"/>
  <c r="N399" i="5"/>
  <c r="J399" i="5"/>
  <c r="T398" i="5"/>
  <c r="Q398" i="5"/>
  <c r="N398" i="5"/>
  <c r="J398" i="5"/>
  <c r="T397" i="5"/>
  <c r="Q397" i="5"/>
  <c r="N397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T378" i="5"/>
  <c r="Q378" i="5"/>
  <c r="N378" i="5"/>
  <c r="J378" i="5"/>
  <c r="T377" i="5"/>
  <c r="Q377" i="5"/>
  <c r="N377" i="5"/>
  <c r="J377" i="5"/>
  <c r="T376" i="5"/>
  <c r="Q376" i="5"/>
  <c r="N376" i="5"/>
  <c r="J376" i="5"/>
  <c r="J375" i="5"/>
  <c r="J374" i="5"/>
  <c r="J373" i="5"/>
  <c r="J372" i="5"/>
  <c r="T371" i="5"/>
  <c r="Q371" i="5"/>
  <c r="N371" i="5"/>
  <c r="J371" i="5"/>
  <c r="T370" i="5"/>
  <c r="Q370" i="5"/>
  <c r="N370" i="5"/>
  <c r="J370" i="5"/>
  <c r="T369" i="5"/>
  <c r="Q369" i="5"/>
  <c r="N369" i="5"/>
  <c r="J369" i="5"/>
  <c r="T368" i="5"/>
  <c r="Q368" i="5"/>
  <c r="N368" i="5"/>
  <c r="J368" i="5"/>
  <c r="T367" i="5"/>
  <c r="Q367" i="5"/>
  <c r="N367" i="5"/>
  <c r="J367" i="5"/>
  <c r="T366" i="5"/>
  <c r="Q366" i="5"/>
  <c r="N366" i="5"/>
  <c r="J366" i="5"/>
  <c r="T365" i="5"/>
  <c r="Q365" i="5"/>
  <c r="N365" i="5"/>
  <c r="J365" i="5"/>
  <c r="T364" i="5"/>
  <c r="Q364" i="5"/>
  <c r="N364" i="5"/>
  <c r="J364" i="5"/>
  <c r="T363" i="5"/>
  <c r="Q363" i="5"/>
  <c r="N363" i="5"/>
  <c r="J363" i="5"/>
  <c r="T362" i="5"/>
  <c r="Q362" i="5"/>
  <c r="N362" i="5"/>
  <c r="J362" i="5"/>
  <c r="T361" i="5"/>
  <c r="Q361" i="5"/>
  <c r="N361" i="5"/>
  <c r="J361" i="5"/>
  <c r="T360" i="5"/>
  <c r="Q360" i="5"/>
  <c r="N360" i="5"/>
  <c r="J360" i="5"/>
  <c r="T359" i="5"/>
  <c r="Q359" i="5"/>
  <c r="N359" i="5"/>
  <c r="J359" i="5"/>
  <c r="T358" i="5"/>
  <c r="Q358" i="5"/>
  <c r="N358" i="5"/>
  <c r="J358" i="5"/>
  <c r="T357" i="5"/>
  <c r="Q357" i="5"/>
  <c r="N357" i="5"/>
  <c r="J357" i="5"/>
  <c r="J356" i="5"/>
  <c r="J355" i="5"/>
  <c r="T354" i="5"/>
  <c r="Q354" i="5"/>
  <c r="N354" i="5"/>
  <c r="J354" i="5"/>
  <c r="T353" i="5"/>
  <c r="Q353" i="5"/>
  <c r="N353" i="5"/>
  <c r="J353" i="5"/>
  <c r="T352" i="5"/>
  <c r="Q352" i="5"/>
  <c r="N352" i="5"/>
  <c r="J352" i="5"/>
  <c r="T351" i="5"/>
  <c r="Q351" i="5"/>
  <c r="N351" i="5"/>
  <c r="J351" i="5"/>
  <c r="T350" i="5"/>
  <c r="Q350" i="5"/>
  <c r="N350" i="5"/>
  <c r="J350" i="5"/>
  <c r="T349" i="5"/>
  <c r="Q349" i="5"/>
  <c r="N349" i="5"/>
  <c r="J349" i="5"/>
  <c r="T348" i="5"/>
  <c r="Q348" i="5"/>
  <c r="N348" i="5"/>
  <c r="J348" i="5"/>
  <c r="T347" i="5"/>
  <c r="Q347" i="5"/>
  <c r="N347" i="5"/>
  <c r="J347" i="5"/>
  <c r="T346" i="5"/>
  <c r="Q346" i="5"/>
  <c r="N346" i="5"/>
  <c r="J346" i="5"/>
  <c r="T345" i="5"/>
  <c r="Q345" i="5"/>
  <c r="N345" i="5"/>
  <c r="J345" i="5"/>
  <c r="T344" i="5"/>
  <c r="Q344" i="5"/>
  <c r="N344" i="5"/>
  <c r="J344" i="5"/>
  <c r="T343" i="5"/>
  <c r="Q343" i="5"/>
  <c r="N343" i="5"/>
  <c r="J343" i="5"/>
  <c r="T342" i="5"/>
  <c r="Q342" i="5"/>
  <c r="N342" i="5"/>
  <c r="J342" i="5"/>
  <c r="T341" i="5"/>
  <c r="Q341" i="5"/>
  <c r="N341" i="5"/>
  <c r="J341" i="5"/>
  <c r="T340" i="5"/>
  <c r="Q340" i="5"/>
  <c r="N340" i="5"/>
  <c r="J340" i="5"/>
  <c r="T339" i="5"/>
  <c r="Q339" i="5"/>
  <c r="N339" i="5"/>
  <c r="J339" i="5"/>
  <c r="T338" i="5"/>
  <c r="Q338" i="5"/>
  <c r="N338" i="5"/>
  <c r="J338" i="5"/>
  <c r="T337" i="5"/>
  <c r="Q337" i="5"/>
  <c r="N337" i="5"/>
  <c r="J337" i="5"/>
  <c r="T336" i="5"/>
  <c r="Q336" i="5"/>
  <c r="N336" i="5"/>
  <c r="J336" i="5"/>
  <c r="T335" i="5"/>
  <c r="Q335" i="5"/>
  <c r="N335" i="5"/>
  <c r="J335" i="5"/>
  <c r="T334" i="5"/>
  <c r="Q334" i="5"/>
  <c r="N334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U318" i="5"/>
  <c r="T318" i="5"/>
  <c r="Q318" i="5"/>
  <c r="N318" i="5"/>
  <c r="J318" i="5"/>
  <c r="U317" i="5"/>
  <c r="T317" i="5"/>
  <c r="Q317" i="5"/>
  <c r="N317" i="5"/>
  <c r="J317" i="5"/>
  <c r="U316" i="5"/>
  <c r="T316" i="5"/>
  <c r="Q316" i="5"/>
  <c r="N316" i="5"/>
  <c r="J316" i="5"/>
  <c r="U315" i="5"/>
  <c r="T315" i="5"/>
  <c r="Q315" i="5"/>
  <c r="N315" i="5"/>
  <c r="J315" i="5"/>
  <c r="U314" i="5"/>
  <c r="T314" i="5"/>
  <c r="Q314" i="5"/>
  <c r="N314" i="5"/>
  <c r="J314" i="5"/>
  <c r="U313" i="5"/>
  <c r="T313" i="5"/>
  <c r="Q313" i="5"/>
  <c r="N313" i="5"/>
  <c r="J313" i="5"/>
  <c r="U312" i="5"/>
  <c r="T312" i="5"/>
  <c r="Q312" i="5"/>
  <c r="N312" i="5"/>
  <c r="J312" i="5"/>
  <c r="U311" i="5"/>
  <c r="T311" i="5"/>
  <c r="Q311" i="5"/>
  <c r="N311" i="5"/>
  <c r="J311" i="5"/>
  <c r="U310" i="5"/>
  <c r="T310" i="5"/>
  <c r="Q310" i="5"/>
  <c r="N310" i="5"/>
  <c r="J310" i="5"/>
  <c r="U309" i="5"/>
  <c r="T309" i="5"/>
  <c r="Q309" i="5"/>
  <c r="N309" i="5"/>
  <c r="J309" i="5"/>
  <c r="U308" i="5"/>
  <c r="T308" i="5"/>
  <c r="Q308" i="5"/>
  <c r="N308" i="5"/>
  <c r="J308" i="5"/>
  <c r="U307" i="5"/>
  <c r="T307" i="5"/>
  <c r="Q307" i="5"/>
  <c r="N307" i="5"/>
  <c r="J307" i="5"/>
  <c r="U306" i="5"/>
  <c r="T306" i="5"/>
  <c r="Q306" i="5"/>
  <c r="N306" i="5"/>
  <c r="J306" i="5"/>
  <c r="U305" i="5"/>
  <c r="T305" i="5"/>
  <c r="Q305" i="5"/>
  <c r="N305" i="5"/>
  <c r="J305" i="5"/>
  <c r="U304" i="5"/>
  <c r="T304" i="5"/>
  <c r="Q304" i="5"/>
  <c r="N304" i="5"/>
  <c r="J304" i="5"/>
  <c r="U303" i="5"/>
  <c r="T303" i="5"/>
  <c r="Q303" i="5"/>
  <c r="N303" i="5"/>
  <c r="J303" i="5"/>
  <c r="T302" i="5"/>
  <c r="Q302" i="5"/>
  <c r="N302" i="5"/>
  <c r="J302" i="5"/>
  <c r="T301" i="5"/>
  <c r="Q301" i="5"/>
  <c r="N301" i="5"/>
  <c r="J301" i="5"/>
  <c r="T300" i="5"/>
  <c r="Q300" i="5"/>
  <c r="N300" i="5"/>
  <c r="J300" i="5"/>
  <c r="T299" i="5"/>
  <c r="Q299" i="5"/>
  <c r="N299" i="5"/>
  <c r="J299" i="5"/>
  <c r="T298" i="5"/>
  <c r="Q298" i="5"/>
  <c r="N298" i="5"/>
  <c r="J298" i="5"/>
  <c r="T297" i="5"/>
  <c r="Q297" i="5"/>
  <c r="N297" i="5"/>
  <c r="J297" i="5"/>
  <c r="T296" i="5"/>
  <c r="Q296" i="5"/>
  <c r="N296" i="5"/>
  <c r="J296" i="5"/>
  <c r="T295" i="5"/>
  <c r="Q295" i="5"/>
  <c r="N295" i="5"/>
  <c r="J295" i="5"/>
  <c r="T294" i="5"/>
  <c r="Q294" i="5"/>
  <c r="N294" i="5"/>
  <c r="J294" i="5"/>
  <c r="T293" i="5"/>
  <c r="Q293" i="5"/>
  <c r="N293" i="5"/>
  <c r="J293" i="5"/>
  <c r="T292" i="5"/>
  <c r="Q292" i="5"/>
  <c r="N292" i="5"/>
  <c r="J292" i="5"/>
  <c r="T291" i="5"/>
  <c r="Q291" i="5"/>
  <c r="N291" i="5"/>
  <c r="J291" i="5"/>
  <c r="T290" i="5"/>
  <c r="Q290" i="5"/>
  <c r="N290" i="5"/>
  <c r="J290" i="5"/>
  <c r="T289" i="5"/>
  <c r="Q289" i="5"/>
  <c r="N289" i="5"/>
  <c r="J289" i="5"/>
  <c r="T288" i="5"/>
  <c r="Q288" i="5"/>
  <c r="N288" i="5"/>
  <c r="J288" i="5"/>
  <c r="T287" i="5"/>
  <c r="Q287" i="5"/>
  <c r="N287" i="5"/>
  <c r="J287" i="5"/>
  <c r="T286" i="5"/>
  <c r="Q286" i="5"/>
  <c r="N286" i="5"/>
  <c r="J286" i="5"/>
  <c r="T285" i="5"/>
  <c r="Q285" i="5"/>
  <c r="N285" i="5"/>
  <c r="J285" i="5"/>
  <c r="T284" i="5"/>
  <c r="Q284" i="5"/>
  <c r="N284" i="5"/>
  <c r="J284" i="5"/>
  <c r="T283" i="5"/>
  <c r="Q283" i="5"/>
  <c r="N283" i="5"/>
  <c r="J283" i="5"/>
  <c r="T282" i="5"/>
  <c r="Q282" i="5"/>
  <c r="N282" i="5"/>
  <c r="J282" i="5"/>
  <c r="T281" i="5"/>
  <c r="Q281" i="5"/>
  <c r="N281" i="5"/>
  <c r="J281" i="5"/>
  <c r="T280" i="5"/>
  <c r="Q280" i="5"/>
  <c r="N280" i="5"/>
  <c r="J280" i="5"/>
  <c r="T279" i="5"/>
  <c r="Q279" i="5"/>
  <c r="N279" i="5"/>
  <c r="J279" i="5"/>
  <c r="T278" i="5"/>
  <c r="Q278" i="5"/>
  <c r="N278" i="5"/>
  <c r="J278" i="5"/>
  <c r="T277" i="5"/>
  <c r="Q277" i="5"/>
  <c r="N277" i="5"/>
  <c r="J277" i="5"/>
  <c r="T276" i="5"/>
  <c r="Q276" i="5"/>
  <c r="N276" i="5"/>
  <c r="J276" i="5"/>
  <c r="T275" i="5"/>
  <c r="Q275" i="5"/>
  <c r="N275" i="5"/>
  <c r="J275" i="5"/>
  <c r="T274" i="5"/>
  <c r="Q274" i="5"/>
  <c r="N274" i="5"/>
  <c r="J274" i="5"/>
  <c r="T273" i="5"/>
  <c r="Q273" i="5"/>
  <c r="N273" i="5"/>
  <c r="J273" i="5"/>
  <c r="T272" i="5"/>
  <c r="Q272" i="5"/>
  <c r="N272" i="5"/>
  <c r="J272" i="5"/>
  <c r="T271" i="5"/>
  <c r="Q271" i="5"/>
  <c r="N271" i="5"/>
  <c r="J271" i="5"/>
  <c r="T270" i="5"/>
  <c r="Q270" i="5"/>
  <c r="N270" i="5"/>
  <c r="J270" i="5"/>
  <c r="T269" i="5"/>
  <c r="Q269" i="5"/>
  <c r="N269" i="5"/>
  <c r="J269" i="5"/>
  <c r="T268" i="5"/>
  <c r="Q268" i="5"/>
  <c r="N268" i="5"/>
  <c r="J268" i="5"/>
  <c r="T267" i="5"/>
  <c r="Q267" i="5"/>
  <c r="N267" i="5"/>
  <c r="J267" i="5"/>
  <c r="T266" i="5"/>
  <c r="Q266" i="5"/>
  <c r="N266" i="5"/>
  <c r="J266" i="5"/>
  <c r="T265" i="5"/>
  <c r="Q265" i="5"/>
  <c r="N265" i="5"/>
  <c r="J265" i="5"/>
  <c r="T264" i="5"/>
  <c r="Q264" i="5"/>
  <c r="N264" i="5"/>
  <c r="J264" i="5"/>
  <c r="T263" i="5"/>
  <c r="Q263" i="5"/>
  <c r="N263" i="5"/>
  <c r="J263" i="5"/>
  <c r="T262" i="5"/>
  <c r="Q262" i="5"/>
  <c r="N262" i="5"/>
  <c r="J262" i="5"/>
  <c r="T261" i="5"/>
  <c r="Q261" i="5"/>
  <c r="N261" i="5"/>
  <c r="J261" i="5"/>
  <c r="T260" i="5"/>
  <c r="Q260" i="5"/>
  <c r="N260" i="5"/>
  <c r="J260" i="5"/>
  <c r="T259" i="5"/>
  <c r="Q259" i="5"/>
  <c r="N259" i="5"/>
  <c r="J259" i="5"/>
  <c r="T258" i="5"/>
  <c r="Q258" i="5"/>
  <c r="N258" i="5"/>
  <c r="J258" i="5"/>
  <c r="T257" i="5"/>
  <c r="Q257" i="5"/>
  <c r="N257" i="5"/>
  <c r="J257" i="5"/>
  <c r="T256" i="5"/>
  <c r="Q256" i="5"/>
  <c r="N256" i="5"/>
  <c r="J256" i="5"/>
  <c r="T255" i="5"/>
  <c r="Q255" i="5"/>
  <c r="N255" i="5"/>
  <c r="J255" i="5"/>
  <c r="T254" i="5"/>
  <c r="Q254" i="5"/>
  <c r="N254" i="5"/>
  <c r="J254" i="5"/>
  <c r="T253" i="5"/>
  <c r="Q253" i="5"/>
  <c r="N253" i="5"/>
  <c r="J253" i="5"/>
  <c r="T252" i="5"/>
  <c r="Q252" i="5"/>
  <c r="N252" i="5"/>
  <c r="J252" i="5"/>
  <c r="T251" i="5"/>
  <c r="Q251" i="5"/>
  <c r="N251" i="5"/>
  <c r="J251" i="5"/>
  <c r="T250" i="5"/>
  <c r="Q250" i="5"/>
  <c r="N250" i="5"/>
  <c r="J250" i="5"/>
  <c r="T249" i="5"/>
  <c r="Q249" i="5"/>
  <c r="N249" i="5"/>
  <c r="J249" i="5"/>
  <c r="T248" i="5"/>
  <c r="Q248" i="5"/>
  <c r="N248" i="5"/>
  <c r="J248" i="5"/>
  <c r="T247" i="5"/>
  <c r="Q247" i="5"/>
  <c r="N247" i="5"/>
  <c r="J247" i="5"/>
  <c r="T246" i="5"/>
  <c r="Q246" i="5"/>
  <c r="N246" i="5"/>
  <c r="J246" i="5"/>
  <c r="T245" i="5"/>
  <c r="Q245" i="5"/>
  <c r="N245" i="5"/>
  <c r="J245" i="5"/>
  <c r="T244" i="5"/>
  <c r="Q244" i="5"/>
  <c r="N244" i="5"/>
  <c r="J244" i="5"/>
  <c r="T243" i="5"/>
  <c r="Q243" i="5"/>
  <c r="N243" i="5"/>
  <c r="J243" i="5"/>
  <c r="T242" i="5"/>
  <c r="Q242" i="5"/>
  <c r="N242" i="5"/>
  <c r="J242" i="5"/>
  <c r="T241" i="5"/>
  <c r="Q241" i="5"/>
  <c r="N241" i="5"/>
  <c r="J241" i="5"/>
  <c r="T240" i="5"/>
  <c r="Q240" i="5"/>
  <c r="N240" i="5"/>
  <c r="J240" i="5"/>
  <c r="T239" i="5"/>
  <c r="Q239" i="5"/>
  <c r="N239" i="5"/>
  <c r="J239" i="5"/>
  <c r="T238" i="5"/>
  <c r="Q238" i="5"/>
  <c r="N238" i="5"/>
  <c r="J238" i="5"/>
  <c r="T237" i="5"/>
  <c r="Q237" i="5"/>
  <c r="N237" i="5"/>
  <c r="J237" i="5"/>
  <c r="T236" i="5"/>
  <c r="Q236" i="5"/>
  <c r="N236" i="5"/>
  <c r="J236" i="5"/>
  <c r="T235" i="5"/>
  <c r="Q235" i="5"/>
  <c r="N235" i="5"/>
  <c r="J235" i="5"/>
  <c r="T234" i="5"/>
  <c r="Q234" i="5"/>
  <c r="N234" i="5"/>
  <c r="J234" i="5"/>
  <c r="T233" i="5"/>
  <c r="Q233" i="5"/>
  <c r="N233" i="5"/>
  <c r="J233" i="5"/>
  <c r="T232" i="5"/>
  <c r="Q232" i="5"/>
  <c r="N232" i="5"/>
  <c r="J232" i="5"/>
  <c r="T231" i="5"/>
  <c r="Q231" i="5"/>
  <c r="N231" i="5"/>
  <c r="J231" i="5"/>
  <c r="T230" i="5"/>
  <c r="Q230" i="5"/>
  <c r="N230" i="5"/>
  <c r="J230" i="5"/>
  <c r="T229" i="5"/>
  <c r="Q229" i="5"/>
  <c r="N229" i="5"/>
  <c r="J229" i="5"/>
  <c r="T228" i="5"/>
  <c r="Q228" i="5"/>
  <c r="N228" i="5"/>
  <c r="J228" i="5"/>
  <c r="T227" i="5"/>
  <c r="Q227" i="5"/>
  <c r="N227" i="5"/>
  <c r="J227" i="5"/>
  <c r="T226" i="5"/>
  <c r="Q226" i="5"/>
  <c r="N226" i="5"/>
  <c r="J226" i="5"/>
  <c r="T225" i="5"/>
  <c r="Q225" i="5"/>
  <c r="N225" i="5"/>
  <c r="J225" i="5"/>
  <c r="T224" i="5"/>
  <c r="Q224" i="5"/>
  <c r="N224" i="5"/>
  <c r="J224" i="5"/>
  <c r="T223" i="5"/>
  <c r="Q223" i="5"/>
  <c r="N223" i="5"/>
  <c r="J223" i="5"/>
  <c r="T222" i="5"/>
  <c r="Q222" i="5"/>
  <c r="N222" i="5"/>
  <c r="J222" i="5"/>
  <c r="T221" i="5"/>
  <c r="Q221" i="5"/>
  <c r="N221" i="5"/>
  <c r="J221" i="5"/>
  <c r="T220" i="5"/>
  <c r="Q220" i="5"/>
  <c r="N220" i="5"/>
  <c r="J220" i="5"/>
  <c r="T219" i="5"/>
  <c r="Q219" i="5"/>
  <c r="N219" i="5"/>
  <c r="J219" i="5"/>
  <c r="T218" i="5"/>
  <c r="Q218" i="5"/>
  <c r="N218" i="5"/>
  <c r="J218" i="5"/>
  <c r="T217" i="5"/>
  <c r="Q217" i="5"/>
  <c r="N217" i="5"/>
  <c r="J217" i="5"/>
  <c r="T216" i="5"/>
  <c r="Q216" i="5"/>
  <c r="N216" i="5"/>
  <c r="J216" i="5"/>
  <c r="T215" i="5"/>
  <c r="Q215" i="5"/>
  <c r="N215" i="5"/>
  <c r="J215" i="5"/>
  <c r="T214" i="5"/>
  <c r="Q214" i="5"/>
  <c r="N214" i="5"/>
  <c r="J214" i="5"/>
  <c r="T213" i="5"/>
  <c r="Q213" i="5"/>
  <c r="N213" i="5"/>
  <c r="J213" i="5"/>
  <c r="T212" i="5"/>
  <c r="Q212" i="5"/>
  <c r="N212" i="5"/>
  <c r="J212" i="5"/>
  <c r="T211" i="5"/>
  <c r="Q211" i="5"/>
  <c r="N211" i="5"/>
  <c r="J211" i="5"/>
  <c r="T210" i="5"/>
  <c r="Q210" i="5"/>
  <c r="N210" i="5"/>
  <c r="J210" i="5"/>
  <c r="T209" i="5"/>
  <c r="Q209" i="5"/>
  <c r="N209" i="5"/>
  <c r="J209" i="5"/>
  <c r="T208" i="5"/>
  <c r="Q208" i="5"/>
  <c r="N208" i="5"/>
  <c r="J208" i="5"/>
  <c r="T207" i="5"/>
  <c r="Q207" i="5"/>
  <c r="N207" i="5"/>
  <c r="J207" i="5"/>
  <c r="T206" i="5"/>
  <c r="Q206" i="5"/>
  <c r="N206" i="5"/>
  <c r="J206" i="5"/>
  <c r="T205" i="5"/>
  <c r="Q205" i="5"/>
  <c r="N205" i="5"/>
  <c r="J205" i="5"/>
  <c r="T204" i="5"/>
  <c r="Q204" i="5"/>
  <c r="N204" i="5"/>
  <c r="J204" i="5"/>
  <c r="T203" i="5"/>
  <c r="Q203" i="5"/>
  <c r="N203" i="5"/>
  <c r="J203" i="5"/>
  <c r="T202" i="5"/>
  <c r="Q202" i="5"/>
  <c r="N202" i="5"/>
  <c r="J202" i="5"/>
  <c r="T201" i="5"/>
  <c r="Q201" i="5"/>
  <c r="N201" i="5"/>
  <c r="J201" i="5"/>
  <c r="T200" i="5"/>
  <c r="Q200" i="5"/>
  <c r="N200" i="5"/>
  <c r="J200" i="5"/>
  <c r="T199" i="5"/>
  <c r="Q199" i="5"/>
  <c r="N199" i="5"/>
  <c r="J199" i="5"/>
  <c r="T198" i="5"/>
  <c r="Q198" i="5"/>
  <c r="N198" i="5"/>
  <c r="J198" i="5"/>
  <c r="T197" i="5"/>
  <c r="Q197" i="5"/>
  <c r="N197" i="5"/>
  <c r="J197" i="5"/>
  <c r="T196" i="5"/>
  <c r="Q196" i="5"/>
  <c r="N196" i="5"/>
  <c r="J196" i="5"/>
  <c r="T195" i="5"/>
  <c r="Q195" i="5"/>
  <c r="N195" i="5"/>
  <c r="J195" i="5"/>
  <c r="T194" i="5"/>
  <c r="Q194" i="5"/>
  <c r="N194" i="5"/>
  <c r="J194" i="5"/>
  <c r="T193" i="5"/>
  <c r="Q193" i="5"/>
  <c r="N193" i="5"/>
  <c r="J193" i="5"/>
  <c r="T192" i="5"/>
  <c r="Q192" i="5"/>
  <c r="N192" i="5"/>
  <c r="J192" i="5"/>
  <c r="T191" i="5"/>
  <c r="Q191" i="5"/>
  <c r="N191" i="5"/>
  <c r="J191" i="5"/>
  <c r="T190" i="5"/>
  <c r="Q190" i="5"/>
  <c r="N190" i="5"/>
  <c r="J190" i="5"/>
  <c r="T189" i="5"/>
  <c r="Q189" i="5"/>
  <c r="N189" i="5"/>
  <c r="J189" i="5"/>
  <c r="T188" i="5"/>
  <c r="Q188" i="5"/>
  <c r="N188" i="5"/>
  <c r="J188" i="5"/>
  <c r="T187" i="5"/>
  <c r="Q187" i="5"/>
  <c r="N187" i="5"/>
  <c r="J187" i="5"/>
  <c r="T186" i="5"/>
  <c r="Q186" i="5"/>
  <c r="N186" i="5"/>
  <c r="J186" i="5"/>
  <c r="T185" i="5"/>
  <c r="Q185" i="5"/>
  <c r="N185" i="5"/>
  <c r="J185" i="5"/>
  <c r="T184" i="5"/>
  <c r="Q184" i="5"/>
  <c r="N184" i="5"/>
  <c r="J184" i="5"/>
  <c r="T183" i="5"/>
  <c r="Q183" i="5"/>
  <c r="N183" i="5"/>
  <c r="J183" i="5"/>
  <c r="T182" i="5"/>
  <c r="Q182" i="5"/>
  <c r="N182" i="5"/>
  <c r="J182" i="5"/>
  <c r="T181" i="5"/>
  <c r="Q181" i="5"/>
  <c r="N181" i="5"/>
  <c r="J181" i="5"/>
  <c r="T180" i="5"/>
  <c r="Q180" i="5"/>
  <c r="N180" i="5"/>
  <c r="J180" i="5"/>
  <c r="T179" i="5"/>
  <c r="Q179" i="5"/>
  <c r="N179" i="5"/>
  <c r="J179" i="5"/>
  <c r="T178" i="5"/>
  <c r="Q178" i="5"/>
  <c r="N178" i="5"/>
  <c r="J178" i="5"/>
  <c r="T177" i="5"/>
  <c r="Q177" i="5"/>
  <c r="N177" i="5"/>
  <c r="J177" i="5"/>
  <c r="T176" i="5"/>
  <c r="Q176" i="5"/>
  <c r="N176" i="5"/>
  <c r="J176" i="5"/>
  <c r="T175" i="5"/>
  <c r="Q175" i="5"/>
  <c r="N175" i="5"/>
  <c r="J175" i="5"/>
  <c r="T174" i="5"/>
  <c r="Q174" i="5"/>
  <c r="N174" i="5"/>
  <c r="J174" i="5"/>
  <c r="T173" i="5"/>
  <c r="Q173" i="5"/>
  <c r="N173" i="5"/>
  <c r="J173" i="5"/>
  <c r="T172" i="5"/>
  <c r="Q172" i="5"/>
  <c r="N172" i="5"/>
  <c r="J172" i="5"/>
  <c r="T171" i="5"/>
  <c r="Q171" i="5"/>
  <c r="N171" i="5"/>
  <c r="J171" i="5"/>
  <c r="T170" i="5"/>
  <c r="Q170" i="5"/>
  <c r="N170" i="5"/>
  <c r="J170" i="5"/>
  <c r="T169" i="5"/>
  <c r="Q169" i="5"/>
  <c r="N169" i="5"/>
  <c r="J169" i="5"/>
  <c r="T168" i="5"/>
  <c r="Q168" i="5"/>
  <c r="N168" i="5"/>
  <c r="J168" i="5"/>
  <c r="T167" i="5"/>
  <c r="Q167" i="5"/>
  <c r="N167" i="5"/>
  <c r="J167" i="5"/>
  <c r="T166" i="5"/>
  <c r="Q166" i="5"/>
  <c r="N166" i="5"/>
  <c r="J166" i="5"/>
  <c r="T165" i="5"/>
  <c r="Q165" i="5"/>
  <c r="N165" i="5"/>
  <c r="J165" i="5"/>
  <c r="T164" i="5"/>
  <c r="Q164" i="5"/>
  <c r="N164" i="5"/>
  <c r="J164" i="5"/>
  <c r="T163" i="5"/>
  <c r="Q163" i="5"/>
  <c r="N163" i="5"/>
  <c r="J163" i="5"/>
  <c r="T162" i="5"/>
  <c r="Q162" i="5"/>
  <c r="N162" i="5"/>
  <c r="J162" i="5"/>
  <c r="T161" i="5"/>
  <c r="Q161" i="5"/>
  <c r="N161" i="5"/>
  <c r="J161" i="5"/>
  <c r="T160" i="5"/>
  <c r="Q160" i="5"/>
  <c r="N160" i="5"/>
  <c r="J160" i="5"/>
  <c r="T159" i="5"/>
  <c r="Q159" i="5"/>
  <c r="N159" i="5"/>
  <c r="J159" i="5"/>
  <c r="T158" i="5"/>
  <c r="Q158" i="5"/>
  <c r="N158" i="5"/>
  <c r="J158" i="5"/>
  <c r="T157" i="5"/>
  <c r="Q157" i="5"/>
  <c r="N157" i="5"/>
  <c r="J157" i="5"/>
  <c r="T156" i="5"/>
  <c r="Q156" i="5"/>
  <c r="N156" i="5"/>
  <c r="J156" i="5"/>
  <c r="T155" i="5"/>
  <c r="Q155" i="5"/>
  <c r="N155" i="5"/>
  <c r="J155" i="5"/>
  <c r="T154" i="5"/>
  <c r="Q154" i="5"/>
  <c r="N154" i="5"/>
  <c r="J154" i="5"/>
  <c r="T153" i="5"/>
  <c r="Q153" i="5"/>
  <c r="N153" i="5"/>
  <c r="J153" i="5"/>
  <c r="T152" i="5"/>
  <c r="Q152" i="5"/>
  <c r="N152" i="5"/>
  <c r="J152" i="5"/>
  <c r="T151" i="5"/>
  <c r="Q151" i="5"/>
  <c r="N151" i="5"/>
  <c r="J151" i="5"/>
  <c r="T150" i="5"/>
  <c r="Q150" i="5"/>
  <c r="N150" i="5"/>
  <c r="J150" i="5"/>
  <c r="T149" i="5"/>
  <c r="Q149" i="5"/>
  <c r="N149" i="5"/>
  <c r="J149" i="5"/>
  <c r="T148" i="5"/>
  <c r="Q148" i="5"/>
  <c r="N148" i="5"/>
  <c r="J148" i="5"/>
  <c r="T147" i="5"/>
  <c r="Q147" i="5"/>
  <c r="N147" i="5"/>
  <c r="J147" i="5"/>
  <c r="T146" i="5"/>
  <c r="Q146" i="5"/>
  <c r="N146" i="5"/>
  <c r="J146" i="5"/>
  <c r="T145" i="5"/>
  <c r="Q145" i="5"/>
  <c r="N145" i="5"/>
  <c r="J145" i="5"/>
  <c r="T144" i="5"/>
  <c r="Q144" i="5"/>
  <c r="N144" i="5"/>
  <c r="J144" i="5"/>
  <c r="T143" i="5"/>
  <c r="Q143" i="5"/>
  <c r="N143" i="5"/>
  <c r="J143" i="5"/>
  <c r="T142" i="5"/>
  <c r="Q142" i="5"/>
  <c r="N142" i="5"/>
  <c r="J142" i="5"/>
  <c r="T141" i="5"/>
  <c r="Q141" i="5"/>
  <c r="N141" i="5"/>
  <c r="J141" i="5"/>
  <c r="T140" i="5"/>
  <c r="Q140" i="5"/>
  <c r="N140" i="5"/>
  <c r="J140" i="5"/>
  <c r="T139" i="5"/>
  <c r="Q139" i="5"/>
  <c r="N139" i="5"/>
  <c r="J139" i="5"/>
  <c r="T138" i="5"/>
  <c r="Q138" i="5"/>
  <c r="N138" i="5"/>
  <c r="J138" i="5"/>
  <c r="T137" i="5"/>
  <c r="Q137" i="5"/>
  <c r="N137" i="5"/>
  <c r="J137" i="5"/>
  <c r="T136" i="5"/>
  <c r="Q136" i="5"/>
  <c r="N136" i="5"/>
  <c r="J136" i="5"/>
  <c r="T135" i="5"/>
  <c r="Q135" i="5"/>
  <c r="N135" i="5"/>
  <c r="J135" i="5"/>
  <c r="T134" i="5"/>
  <c r="Q134" i="5"/>
  <c r="N134" i="5"/>
  <c r="J134" i="5"/>
  <c r="T133" i="5"/>
  <c r="Q133" i="5"/>
  <c r="N133" i="5"/>
  <c r="J133" i="5"/>
  <c r="T132" i="5"/>
  <c r="Q132" i="5"/>
  <c r="N132" i="5"/>
  <c r="J132" i="5"/>
  <c r="T131" i="5"/>
  <c r="Q131" i="5"/>
  <c r="N131" i="5"/>
  <c r="J131" i="5"/>
  <c r="T130" i="5"/>
  <c r="Q130" i="5"/>
  <c r="N130" i="5"/>
  <c r="J130" i="5"/>
  <c r="T129" i="5"/>
  <c r="Q129" i="5"/>
  <c r="N129" i="5"/>
  <c r="J129" i="5"/>
  <c r="T128" i="5"/>
  <c r="Q128" i="5"/>
  <c r="N128" i="5"/>
  <c r="J128" i="5"/>
  <c r="T127" i="5"/>
  <c r="Q127" i="5"/>
  <c r="N127" i="5"/>
  <c r="J127" i="5"/>
  <c r="T126" i="5"/>
  <c r="Q126" i="5"/>
  <c r="N126" i="5"/>
  <c r="J126" i="5"/>
  <c r="T125" i="5"/>
  <c r="Q125" i="5"/>
  <c r="N125" i="5"/>
  <c r="J125" i="5"/>
  <c r="T124" i="5"/>
  <c r="Q124" i="5"/>
  <c r="N124" i="5"/>
  <c r="J124" i="5"/>
  <c r="T123" i="5"/>
  <c r="Q123" i="5"/>
  <c r="N123" i="5"/>
  <c r="J123" i="5"/>
  <c r="T122" i="5"/>
  <c r="Q122" i="5"/>
  <c r="N122" i="5"/>
  <c r="J122" i="5"/>
  <c r="T121" i="5"/>
  <c r="Q121" i="5"/>
  <c r="N121" i="5"/>
  <c r="J121" i="5"/>
  <c r="T120" i="5"/>
  <c r="Q120" i="5"/>
  <c r="N120" i="5"/>
  <c r="J120" i="5"/>
  <c r="T119" i="5"/>
  <c r="Q119" i="5"/>
  <c r="N119" i="5"/>
  <c r="J119" i="5"/>
  <c r="T118" i="5"/>
  <c r="Q118" i="5"/>
  <c r="N118" i="5"/>
  <c r="J118" i="5"/>
  <c r="T117" i="5"/>
  <c r="Q117" i="5"/>
  <c r="N117" i="5"/>
  <c r="J117" i="5"/>
  <c r="T116" i="5"/>
  <c r="Q116" i="5"/>
  <c r="N116" i="5"/>
  <c r="J116" i="5"/>
  <c r="T115" i="5"/>
  <c r="Q115" i="5"/>
  <c r="N115" i="5"/>
  <c r="J115" i="5"/>
  <c r="T114" i="5"/>
  <c r="Q114" i="5"/>
  <c r="N114" i="5"/>
  <c r="J114" i="5"/>
  <c r="T113" i="5"/>
  <c r="Q113" i="5"/>
  <c r="N113" i="5"/>
  <c r="J113" i="5"/>
  <c r="T112" i="5"/>
  <c r="Q112" i="5"/>
  <c r="N112" i="5"/>
  <c r="J112" i="5"/>
  <c r="T111" i="5"/>
  <c r="Q111" i="5"/>
  <c r="N111" i="5"/>
  <c r="J111" i="5"/>
  <c r="T110" i="5"/>
  <c r="Q110" i="5"/>
  <c r="N110" i="5"/>
  <c r="J110" i="5"/>
  <c r="T109" i="5"/>
  <c r="Q109" i="5"/>
  <c r="N109" i="5"/>
  <c r="J109" i="5"/>
  <c r="T108" i="5"/>
  <c r="Q108" i="5"/>
  <c r="N108" i="5"/>
  <c r="J108" i="5"/>
  <c r="T107" i="5"/>
  <c r="Q107" i="5"/>
  <c r="N107" i="5"/>
  <c r="J107" i="5"/>
  <c r="T106" i="5"/>
  <c r="Q106" i="5"/>
  <c r="N106" i="5"/>
  <c r="J106" i="5"/>
  <c r="T105" i="5"/>
  <c r="Q105" i="5"/>
  <c r="N105" i="5"/>
  <c r="J105" i="5"/>
  <c r="U104" i="5"/>
  <c r="T104" i="5"/>
  <c r="Q104" i="5"/>
  <c r="N104" i="5"/>
  <c r="J104" i="5"/>
  <c r="U103" i="5"/>
  <c r="T103" i="5"/>
  <c r="Q103" i="5"/>
  <c r="N103" i="5"/>
  <c r="J103" i="5"/>
  <c r="U102" i="5"/>
  <c r="T102" i="5"/>
  <c r="Q102" i="5"/>
  <c r="N102" i="5"/>
  <c r="J102" i="5"/>
  <c r="U101" i="5"/>
  <c r="T101" i="5"/>
  <c r="Q101" i="5"/>
  <c r="N101" i="5"/>
  <c r="J101" i="5"/>
  <c r="U100" i="5"/>
  <c r="T100" i="5"/>
  <c r="Q100" i="5"/>
  <c r="N100" i="5"/>
  <c r="J100" i="5"/>
  <c r="U99" i="5"/>
  <c r="T99" i="5"/>
  <c r="Q99" i="5"/>
  <c r="N99" i="5"/>
  <c r="J99" i="5"/>
  <c r="U98" i="5"/>
  <c r="T98" i="5"/>
  <c r="Q98" i="5"/>
  <c r="N98" i="5"/>
  <c r="J98" i="5"/>
  <c r="U97" i="5"/>
  <c r="T97" i="5"/>
  <c r="Q97" i="5"/>
  <c r="N97" i="5"/>
  <c r="J97" i="5"/>
  <c r="U96" i="5"/>
  <c r="T96" i="5"/>
  <c r="Q96" i="5"/>
  <c r="N96" i="5"/>
  <c r="J96" i="5"/>
  <c r="U95" i="5"/>
  <c r="T95" i="5"/>
  <c r="Q95" i="5"/>
  <c r="N95" i="5"/>
  <c r="J95" i="5"/>
  <c r="T94" i="5"/>
  <c r="Q94" i="5"/>
  <c r="N94" i="5"/>
  <c r="J94" i="5"/>
  <c r="T93" i="5"/>
  <c r="Q93" i="5"/>
  <c r="N93" i="5"/>
  <c r="J93" i="5"/>
  <c r="T92" i="5"/>
  <c r="Q92" i="5"/>
  <c r="N92" i="5"/>
  <c r="J92" i="5"/>
  <c r="T91" i="5"/>
  <c r="Q91" i="5"/>
  <c r="N91" i="5"/>
  <c r="J91" i="5"/>
  <c r="T90" i="5"/>
  <c r="Q90" i="5"/>
  <c r="N90" i="5"/>
  <c r="J90" i="5"/>
  <c r="T89" i="5"/>
  <c r="Q89" i="5"/>
  <c r="N89" i="5"/>
  <c r="J89" i="5"/>
  <c r="T88" i="5"/>
  <c r="Q88" i="5"/>
  <c r="N88" i="5"/>
  <c r="J88" i="5"/>
  <c r="T87" i="5"/>
  <c r="Q87" i="5"/>
  <c r="N87" i="5"/>
  <c r="J87" i="5"/>
  <c r="T86" i="5"/>
  <c r="Q86" i="5"/>
  <c r="N86" i="5"/>
  <c r="J86" i="5"/>
  <c r="T85" i="5"/>
  <c r="Q85" i="5"/>
  <c r="N85" i="5"/>
  <c r="J85" i="5"/>
  <c r="T84" i="5"/>
  <c r="Q84" i="5"/>
  <c r="N84" i="5"/>
  <c r="J84" i="5"/>
  <c r="T83" i="5"/>
  <c r="Q83" i="5"/>
  <c r="N83" i="5"/>
  <c r="J83" i="5"/>
  <c r="T82" i="5"/>
  <c r="Q82" i="5"/>
  <c r="N82" i="5"/>
  <c r="J82" i="5"/>
  <c r="T81" i="5"/>
  <c r="Q81" i="5"/>
  <c r="N81" i="5"/>
  <c r="J81" i="5"/>
  <c r="T80" i="5"/>
  <c r="Q80" i="5"/>
  <c r="N80" i="5"/>
  <c r="J80" i="5"/>
  <c r="T79" i="5"/>
  <c r="Q79" i="5"/>
  <c r="N79" i="5"/>
  <c r="J79" i="5"/>
  <c r="T78" i="5"/>
  <c r="Q78" i="5"/>
  <c r="N78" i="5"/>
  <c r="J78" i="5"/>
  <c r="T77" i="5"/>
  <c r="Q77" i="5"/>
  <c r="N77" i="5"/>
  <c r="J77" i="5"/>
  <c r="T76" i="5"/>
  <c r="Q76" i="5"/>
  <c r="N76" i="5"/>
  <c r="J76" i="5"/>
  <c r="T75" i="5"/>
  <c r="Q75" i="5"/>
  <c r="N75" i="5"/>
  <c r="J75" i="5"/>
  <c r="T74" i="5"/>
  <c r="Q74" i="5"/>
  <c r="N74" i="5"/>
  <c r="J74" i="5"/>
  <c r="T73" i="5"/>
  <c r="Q73" i="5"/>
  <c r="N73" i="5"/>
  <c r="J73" i="5"/>
  <c r="T72" i="5"/>
  <c r="Q72" i="5"/>
  <c r="N72" i="5"/>
  <c r="J72" i="5"/>
  <c r="T71" i="5"/>
  <c r="Q71" i="5"/>
  <c r="N71" i="5"/>
  <c r="J71" i="5"/>
  <c r="T70" i="5"/>
  <c r="Q70" i="5"/>
  <c r="N70" i="5"/>
  <c r="J70" i="5"/>
  <c r="T69" i="5"/>
  <c r="Q69" i="5"/>
  <c r="N69" i="5"/>
  <c r="J69" i="5"/>
  <c r="T68" i="5"/>
  <c r="Q68" i="5"/>
  <c r="N68" i="5"/>
  <c r="J68" i="5"/>
  <c r="T67" i="5"/>
  <c r="Q67" i="5"/>
  <c r="N67" i="5"/>
  <c r="J67" i="5"/>
  <c r="T66" i="5"/>
  <c r="Q66" i="5"/>
  <c r="N66" i="5"/>
  <c r="J66" i="5"/>
  <c r="T65" i="5"/>
  <c r="Q65" i="5"/>
  <c r="N65" i="5"/>
  <c r="J65" i="5"/>
  <c r="T64" i="5"/>
  <c r="Q64" i="5"/>
  <c r="N64" i="5"/>
  <c r="J64" i="5"/>
  <c r="T63" i="5"/>
  <c r="Q63" i="5"/>
  <c r="N63" i="5"/>
  <c r="J63" i="5"/>
  <c r="J62" i="5"/>
  <c r="T61" i="5"/>
  <c r="Q61" i="5"/>
  <c r="N61" i="5"/>
  <c r="J61" i="5"/>
  <c r="T60" i="5"/>
  <c r="Q60" i="5"/>
  <c r="N60" i="5"/>
  <c r="J60" i="5"/>
  <c r="T59" i="5"/>
  <c r="Q59" i="5"/>
  <c r="N59" i="5"/>
  <c r="J59" i="5"/>
  <c r="T58" i="5"/>
  <c r="Q58" i="5"/>
  <c r="N58" i="5"/>
  <c r="J58" i="5"/>
  <c r="T57" i="5"/>
  <c r="Q57" i="5"/>
  <c r="N57" i="5"/>
  <c r="J57" i="5"/>
  <c r="T56" i="5"/>
  <c r="Q56" i="5"/>
  <c r="N56" i="5"/>
  <c r="J56" i="5"/>
  <c r="T55" i="5"/>
  <c r="Q55" i="5"/>
  <c r="N55" i="5"/>
  <c r="J55" i="5"/>
  <c r="T54" i="5"/>
  <c r="Q54" i="5"/>
  <c r="N54" i="5"/>
  <c r="J54" i="5"/>
  <c r="T53" i="5"/>
  <c r="Q53" i="5"/>
  <c r="N53" i="5"/>
  <c r="J53" i="5"/>
  <c r="T52" i="5"/>
  <c r="Q52" i="5"/>
  <c r="N52" i="5"/>
  <c r="J52" i="5"/>
  <c r="T51" i="5"/>
  <c r="Q51" i="5"/>
  <c r="N51" i="5"/>
  <c r="J51" i="5"/>
  <c r="T50" i="5"/>
  <c r="Q50" i="5"/>
  <c r="N50" i="5"/>
  <c r="J50" i="5"/>
  <c r="T49" i="5"/>
  <c r="Q49" i="5"/>
  <c r="N49" i="5"/>
  <c r="J49" i="5"/>
  <c r="T48" i="5"/>
  <c r="Q48" i="5"/>
  <c r="N48" i="5"/>
  <c r="J48" i="5"/>
  <c r="T47" i="5"/>
  <c r="Q47" i="5"/>
  <c r="N47" i="5"/>
  <c r="J47" i="5"/>
  <c r="T46" i="5"/>
  <c r="Q46" i="5"/>
  <c r="N46" i="5"/>
  <c r="J46" i="5"/>
  <c r="T45" i="5"/>
  <c r="Q45" i="5"/>
  <c r="N45" i="5"/>
  <c r="J45" i="5"/>
  <c r="T44" i="5"/>
  <c r="Q44" i="5"/>
  <c r="N44" i="5"/>
  <c r="J44" i="5"/>
  <c r="T43" i="5"/>
  <c r="Q43" i="5"/>
  <c r="N43" i="5"/>
  <c r="J43" i="5"/>
  <c r="T42" i="5"/>
  <c r="Q42" i="5"/>
  <c r="N42" i="5"/>
  <c r="J42" i="5"/>
  <c r="T41" i="5"/>
  <c r="Q41" i="5"/>
  <c r="N41" i="5"/>
  <c r="J41" i="5"/>
  <c r="T40" i="5"/>
  <c r="Q40" i="5"/>
  <c r="N40" i="5"/>
  <c r="J40" i="5"/>
  <c r="T39" i="5"/>
  <c r="Q39" i="5"/>
  <c r="N39" i="5"/>
  <c r="J39" i="5"/>
  <c r="T38" i="5"/>
  <c r="Q38" i="5"/>
  <c r="N38" i="5"/>
  <c r="J38" i="5"/>
  <c r="T37" i="5"/>
  <c r="Q37" i="5"/>
  <c r="N37" i="5"/>
  <c r="J37" i="5"/>
  <c r="U36" i="5"/>
  <c r="T36" i="5"/>
  <c r="Q36" i="5"/>
  <c r="N36" i="5"/>
  <c r="J36" i="5"/>
  <c r="U35" i="5"/>
  <c r="T35" i="5"/>
  <c r="Q35" i="5"/>
  <c r="N35" i="5"/>
  <c r="J35" i="5"/>
  <c r="U34" i="5"/>
  <c r="T34" i="5"/>
  <c r="Q34" i="5"/>
  <c r="N34" i="5"/>
  <c r="J34" i="5"/>
  <c r="U33" i="5"/>
  <c r="T33" i="5"/>
  <c r="Q33" i="5"/>
  <c r="N33" i="5"/>
  <c r="J33" i="5"/>
  <c r="U32" i="5"/>
  <c r="T32" i="5"/>
  <c r="Q32" i="5"/>
  <c r="N32" i="5"/>
  <c r="J32" i="5"/>
  <c r="U31" i="5"/>
  <c r="T31" i="5"/>
  <c r="Q31" i="5"/>
  <c r="N31" i="5"/>
  <c r="J31" i="5"/>
  <c r="U30" i="5"/>
  <c r="T30" i="5"/>
  <c r="Q30" i="5"/>
  <c r="N30" i="5"/>
  <c r="J30" i="5"/>
  <c r="U29" i="5"/>
  <c r="T29" i="5"/>
  <c r="Q29" i="5"/>
  <c r="N29" i="5"/>
  <c r="J29" i="5"/>
  <c r="U28" i="5"/>
  <c r="T28" i="5"/>
  <c r="Q28" i="5"/>
  <c r="N28" i="5"/>
  <c r="J28" i="5"/>
  <c r="U27" i="5"/>
  <c r="T27" i="5"/>
  <c r="Q27" i="5"/>
  <c r="N27" i="5"/>
  <c r="J27" i="5"/>
  <c r="U26" i="5"/>
  <c r="T26" i="5"/>
  <c r="Q26" i="5"/>
  <c r="N26" i="5"/>
  <c r="J26" i="5"/>
  <c r="U25" i="5"/>
  <c r="T25" i="5"/>
  <c r="Q25" i="5"/>
  <c r="N25" i="5"/>
  <c r="J25" i="5"/>
  <c r="U24" i="5"/>
  <c r="T24" i="5"/>
  <c r="Q24" i="5"/>
  <c r="N24" i="5"/>
  <c r="J24" i="5"/>
  <c r="U23" i="5"/>
  <c r="T23" i="5"/>
  <c r="Q23" i="5"/>
  <c r="N23" i="5"/>
  <c r="J23" i="5"/>
  <c r="U22" i="5"/>
  <c r="T22" i="5"/>
  <c r="Q22" i="5"/>
  <c r="N22" i="5"/>
  <c r="J22" i="5"/>
  <c r="U21" i="5"/>
  <c r="T21" i="5"/>
  <c r="Q21" i="5"/>
  <c r="N21" i="5"/>
  <c r="J21" i="5"/>
  <c r="AJ20" i="5"/>
  <c r="AI20" i="5"/>
  <c r="AG20" i="5"/>
  <c r="AF20" i="5"/>
  <c r="AE20" i="5"/>
  <c r="AD20" i="5"/>
  <c r="T20" i="5"/>
  <c r="Q20" i="5"/>
  <c r="N20" i="5"/>
  <c r="J20" i="5"/>
  <c r="AJ19" i="5"/>
  <c r="AI19" i="5"/>
  <c r="AG19" i="5"/>
  <c r="AF19" i="5"/>
  <c r="AE19" i="5"/>
  <c r="AD19" i="5"/>
  <c r="T19" i="5"/>
  <c r="Q19" i="5"/>
  <c r="N19" i="5"/>
  <c r="J19" i="5"/>
  <c r="AJ18" i="5"/>
  <c r="AI18" i="5"/>
  <c r="AG18" i="5"/>
  <c r="AF18" i="5"/>
  <c r="AE18" i="5"/>
  <c r="AD18" i="5"/>
  <c r="T18" i="5"/>
  <c r="Q18" i="5"/>
  <c r="N18" i="5"/>
  <c r="J18" i="5"/>
  <c r="AJ17" i="5"/>
  <c r="AI17" i="5"/>
  <c r="AG17" i="5"/>
  <c r="AF17" i="5"/>
  <c r="AE17" i="5"/>
  <c r="AD17" i="5"/>
  <c r="T17" i="5"/>
  <c r="Q17" i="5"/>
  <c r="N17" i="5"/>
  <c r="J17" i="5"/>
  <c r="AJ16" i="5"/>
  <c r="AI16" i="5"/>
  <c r="AG16" i="5"/>
  <c r="AF16" i="5"/>
  <c r="AE16" i="5"/>
  <c r="AD16" i="5"/>
  <c r="T16" i="5"/>
  <c r="Q16" i="5"/>
  <c r="N16" i="5"/>
  <c r="J16" i="5"/>
  <c r="AJ15" i="5"/>
  <c r="AI15" i="5"/>
  <c r="AG15" i="5"/>
  <c r="AF15" i="5"/>
  <c r="AE15" i="5"/>
  <c r="AD15" i="5"/>
  <c r="T15" i="5"/>
  <c r="Q15" i="5"/>
  <c r="N15" i="5"/>
  <c r="J15" i="5"/>
  <c r="AJ14" i="5"/>
  <c r="AI14" i="5"/>
  <c r="AG14" i="5"/>
  <c r="AF14" i="5"/>
  <c r="AE14" i="5"/>
  <c r="AD14" i="5"/>
  <c r="T14" i="5"/>
  <c r="Q14" i="5"/>
  <c r="N14" i="5"/>
  <c r="J14" i="5"/>
  <c r="T13" i="5"/>
  <c r="Q13" i="5"/>
  <c r="N13" i="5"/>
  <c r="J13" i="5"/>
  <c r="T12" i="5"/>
  <c r="Q12" i="5"/>
  <c r="N12" i="5"/>
  <c r="J12" i="5"/>
  <c r="T11" i="5"/>
  <c r="Q11" i="5"/>
  <c r="N11" i="5"/>
  <c r="J11" i="5"/>
  <c r="T10" i="5"/>
  <c r="Q10" i="5"/>
  <c r="N10" i="5"/>
  <c r="J10" i="5"/>
  <c r="T9" i="5"/>
  <c r="Q9" i="5"/>
  <c r="N9" i="5"/>
  <c r="J9" i="5"/>
  <c r="T8" i="5"/>
  <c r="Q8" i="5"/>
  <c r="N8" i="5"/>
  <c r="J8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E7" i="5"/>
  <c r="A7" i="5"/>
  <c r="B1" i="6" l="1"/>
  <c r="B2" i="6" s="1"/>
  <c r="F2" i="6"/>
  <c r="B3" i="6" s="1"/>
  <c r="A101" i="5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D3" i="6"/>
  <c r="D14" i="9"/>
  <c r="D18" i="9"/>
  <c r="C15" i="9"/>
  <c r="C19" i="9"/>
  <c r="D16" i="9"/>
  <c r="D20" i="9"/>
  <c r="C17" i="9"/>
  <c r="C21" i="9"/>
  <c r="D15" i="9"/>
  <c r="D17" i="9"/>
  <c r="D19" i="9"/>
  <c r="C22" i="9"/>
  <c r="C14" i="9"/>
  <c r="C16" i="9"/>
  <c r="C18" i="9"/>
  <c r="C20" i="9"/>
  <c r="A341" i="5" l="1"/>
  <c r="A342" i="5" s="1"/>
  <c r="A343" i="5" s="1"/>
  <c r="A344" i="5" s="1"/>
  <c r="A345" i="5" s="1"/>
  <c r="E3" i="6"/>
  <c r="F3" i="6"/>
  <c r="D4" i="6"/>
  <c r="A346" i="5" l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F4" i="6"/>
  <c r="E4" i="6"/>
  <c r="D5" i="6"/>
  <c r="D6" i="6" l="1"/>
  <c r="F5" i="6"/>
  <c r="E5" i="6"/>
  <c r="D7" i="6" l="1"/>
  <c r="E6" i="6"/>
  <c r="F6" i="6"/>
  <c r="D8" i="6" l="1"/>
  <c r="F7" i="6"/>
  <c r="E7" i="6"/>
  <c r="D9" i="6" l="1"/>
  <c r="E8" i="6"/>
  <c r="F8" i="6"/>
  <c r="E9" i="6" l="1"/>
  <c r="D10" i="6"/>
  <c r="F9" i="6"/>
  <c r="F10" i="6" l="1"/>
  <c r="E10" i="6"/>
  <c r="D11" i="6"/>
  <c r="D12" i="6" l="1"/>
  <c r="F11" i="6"/>
  <c r="E11" i="6"/>
  <c r="D13" i="6" l="1"/>
  <c r="F12" i="6"/>
  <c r="E12" i="6"/>
  <c r="E13" i="6" l="1"/>
  <c r="B8" i="6" s="1"/>
  <c r="I6" i="5" s="1"/>
  <c r="F13" i="6"/>
  <c r="D14" i="6"/>
  <c r="I7" i="5" l="1"/>
  <c r="J7" i="5" s="1"/>
  <c r="J6" i="5"/>
  <c r="F14" i="6"/>
  <c r="E14" i="6"/>
  <c r="D15" i="6"/>
  <c r="D16" i="6" l="1"/>
  <c r="F15" i="6"/>
  <c r="E15" i="6"/>
  <c r="D17" i="6" l="1"/>
  <c r="E16" i="6"/>
  <c r="F16" i="6"/>
  <c r="E17" i="6" l="1"/>
  <c r="D18" i="6"/>
  <c r="F17" i="6"/>
  <c r="F18" i="6" l="1"/>
  <c r="E18" i="6"/>
  <c r="D19" i="6"/>
  <c r="D20" i="6" l="1"/>
  <c r="F19" i="6"/>
  <c r="E19" i="6"/>
  <c r="D21" i="6" l="1"/>
  <c r="F20" i="6"/>
  <c r="E20" i="6"/>
  <c r="E21" i="6" l="1"/>
  <c r="F21" i="6"/>
  <c r="D22" i="6"/>
  <c r="F22" i="6" l="1"/>
  <c r="E22" i="6"/>
  <c r="D23" i="6"/>
  <c r="D24" i="6" l="1"/>
  <c r="F23" i="6"/>
  <c r="E23" i="6"/>
  <c r="D25" i="6" l="1"/>
  <c r="E24" i="6"/>
  <c r="F24" i="6"/>
  <c r="E25" i="6" l="1"/>
  <c r="D26" i="6"/>
  <c r="F25" i="6"/>
  <c r="F26" i="6" l="1"/>
  <c r="E26" i="6"/>
  <c r="D27" i="6"/>
  <c r="D28" i="6" l="1"/>
  <c r="F27" i="6"/>
  <c r="E27" i="6"/>
  <c r="D29" i="6" l="1"/>
  <c r="F28" i="6"/>
  <c r="E28" i="6"/>
  <c r="E29" i="6" l="1"/>
  <c r="F29" i="6"/>
  <c r="D30" i="6"/>
  <c r="F30" i="6" l="1"/>
  <c r="E30" i="6"/>
  <c r="D31" i="6"/>
  <c r="F31" i="6" l="1"/>
  <c r="E31" i="6"/>
</calcChain>
</file>

<file path=xl/sharedStrings.xml><?xml version="1.0" encoding="utf-8"?>
<sst xmlns="http://schemas.openxmlformats.org/spreadsheetml/2006/main" count="3964" uniqueCount="333">
  <si>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</si>
  <si>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</si>
  <si>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</si>
  <si>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</si>
  <si>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</si>
  <si>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</si>
  <si>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</si>
  <si>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</si>
  <si>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</si>
  <si>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</si>
  <si>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</si>
  <si>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</si>
  <si>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</si>
  <si>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Response Energy Fee (Non-BM only) (£/MW/h)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</si>
  <si>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</si>
  <si>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</si>
  <si>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</si>
  <si>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</si>
  <si>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</si>
  <si>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</si>
  <si>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</si>
  <si>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Other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</si>
  <si>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</si>
  <si>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</si>
  <si>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</si>
  <si>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</si>
  <si>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</si>
  <si>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</si>
  <si>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</si>
  <si>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</si>
  <si>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</si>
  <si>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</si>
  <si>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</si>
  <si>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</si>
  <si>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Tender Month</t>
  </si>
  <si>
    <t>First Delivery Month</t>
  </si>
  <si>
    <t>Last Delivery Month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</si>
  <si>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</si>
  <si>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</si>
  <si>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</si>
  <si>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</si>
  <si>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 xml:space="preserve"> </t>
  </si>
  <si>
    <t>Month</t>
  </si>
  <si>
    <t>Full</t>
  </si>
  <si>
    <t>Type</t>
  </si>
  <si>
    <t>Tender Round</t>
  </si>
  <si>
    <t>Date 1</t>
  </si>
  <si>
    <t>Date 2</t>
  </si>
  <si>
    <t>Volume of Response Tendered</t>
  </si>
  <si>
    <t>Generation Type</t>
  </si>
  <si>
    <t>Please state if this is an all or nothing bid.
Clearly reference what lines are included in each all or nothing bid</t>
  </si>
  <si>
    <t>Path to the Tenders Folder</t>
  </si>
  <si>
    <t xml:space="preserve">Non-Dynamic Providers                                              </t>
  </si>
  <si>
    <t>DNO connection</t>
  </si>
  <si>
    <t>TO connection</t>
  </si>
  <si>
    <t>TO connection / DNO connection</t>
  </si>
  <si>
    <t>TO connection  /  DNO connection</t>
  </si>
  <si>
    <t>Gas</t>
  </si>
  <si>
    <t>Hydro</t>
  </si>
  <si>
    <t>Diesel</t>
  </si>
  <si>
    <t>Bio Fuel</t>
  </si>
  <si>
    <t>Coal</t>
  </si>
  <si>
    <t>Wind</t>
  </si>
  <si>
    <t>Solar</t>
  </si>
  <si>
    <t>Battery</t>
  </si>
  <si>
    <t>Interconnector</t>
  </si>
  <si>
    <t xml:space="preserve">Duel Fuel </t>
  </si>
  <si>
    <t xml:space="preserve">DSF: Load response </t>
  </si>
  <si>
    <t xml:space="preserve">DSF: Distributed generation (onsite) </t>
  </si>
  <si>
    <t xml:space="preserve">DSF: Storage (onsite) </t>
  </si>
  <si>
    <t xml:space="preserve">DSF: Distributed generation (for export) </t>
  </si>
  <si>
    <t>DSF: Storage (for export)</t>
  </si>
  <si>
    <t>S:\OandT\EBandET\Contracts\Services &amp; Projects\Firm Frequency Response Service\FFR spreadshhet test\Ariba Received</t>
  </si>
  <si>
    <t>Tendered Prices***</t>
  </si>
  <si>
    <t xml:space="preserve">             </t>
  </si>
  <si>
    <t>Jun_18</t>
  </si>
  <si>
    <t>Sep_18</t>
  </si>
  <si>
    <t>Mar_19</t>
  </si>
  <si>
    <t>Start Date</t>
  </si>
  <si>
    <t>End Date</t>
  </si>
  <si>
    <t>Tendered Period 
(dd.mm.yy - dd.mm.yy)</t>
  </si>
  <si>
    <t>Tendered Frames per Service Day</t>
  </si>
  <si>
    <t>Dec_18</t>
  </si>
  <si>
    <t>Start dates</t>
  </si>
  <si>
    <t>End dates</t>
  </si>
  <si>
    <t>Today's date</t>
  </si>
  <si>
    <t>Full 1</t>
  </si>
  <si>
    <t>Full 2</t>
  </si>
  <si>
    <t>Arenko Cleantech Limited</t>
  </si>
  <si>
    <t>AR02-FFR</t>
  </si>
  <si>
    <t>Aura Power Storage Solutions Ltd</t>
  </si>
  <si>
    <t>AURAF-1</t>
  </si>
  <si>
    <t>DNO Connection</t>
  </si>
  <si>
    <t>No</t>
  </si>
  <si>
    <t>A</t>
  </si>
  <si>
    <t>All or nothing Bid A</t>
  </si>
  <si>
    <t>BESS HoldCo 3 Ltd</t>
  </si>
  <si>
    <t>A or B, all or nothing</t>
  </si>
  <si>
    <t>B</t>
  </si>
  <si>
    <t>BESS HoldCo 2 Ltd</t>
  </si>
  <si>
    <t>Bolshan Renewables Limited</t>
  </si>
  <si>
    <t>BRLR-1</t>
  </si>
  <si>
    <t>Centrica Brigg Ltd</t>
  </si>
  <si>
    <t>ROOSB-1</t>
  </si>
  <si>
    <t>n/a</t>
  </si>
  <si>
    <t>Yes</t>
  </si>
  <si>
    <t>GridBeyond</t>
  </si>
  <si>
    <t>GBND-1</t>
  </si>
  <si>
    <t>DSF: Load Response</t>
  </si>
  <si>
    <t>All-or-Nothing: linked to 102.003</t>
  </si>
  <si>
    <t>All-or-Nothing: linked to 102.002</t>
  </si>
  <si>
    <t>Energy Pool</t>
  </si>
  <si>
    <t>EPFFR-1</t>
  </si>
  <si>
    <t>Mutually exclusive of B and C</t>
  </si>
  <si>
    <t>EPFFR-1 "B" is an all or nothing bid, which is Mutually exclusive of A and C.</t>
  </si>
  <si>
    <t>C</t>
  </si>
  <si>
    <t>ENERGY STORE 1 LTD</t>
  </si>
  <si>
    <t>SLAM-1</t>
  </si>
  <si>
    <t>ENERGY STORE 6 LTD</t>
  </si>
  <si>
    <t>YORK-1</t>
  </si>
  <si>
    <t>Only one of C,D please</t>
  </si>
  <si>
    <t>D</t>
  </si>
  <si>
    <t>ENERGY STORE 4 LTD</t>
  </si>
  <si>
    <t>HULL-1</t>
  </si>
  <si>
    <t>E</t>
  </si>
  <si>
    <t>Only one of E,F please</t>
  </si>
  <si>
    <t>F</t>
  </si>
  <si>
    <t>First Hydro Company</t>
  </si>
  <si>
    <t>Dino-1</t>
  </si>
  <si>
    <t>Dino-4</t>
  </si>
  <si>
    <t>Dino-5</t>
  </si>
  <si>
    <t>Keystone Power Ltd</t>
  </si>
  <si>
    <t>PLYMD1</t>
  </si>
  <si>
    <t>Multiple Fuel Type</t>
  </si>
  <si>
    <t>KiWi Power Ltd</t>
  </si>
  <si>
    <t>KIWID-1</t>
  </si>
  <si>
    <t>102.004-102.007 are all or nothing bids</t>
  </si>
  <si>
    <t>KIWIDB-1</t>
  </si>
  <si>
    <t>Limejump Ltd</t>
  </si>
  <si>
    <t>LJDYT-1</t>
  </si>
  <si>
    <t>H held for maximum 30mins, only one of 102.001, 102.002</t>
  </si>
  <si>
    <t>Limejump Virtual 8 Ltd</t>
  </si>
  <si>
    <t>LJDYV-2</t>
  </si>
  <si>
    <t>H held for maximum 30mins, only one of 102.003, A</t>
  </si>
  <si>
    <t>H held for maximum 30mins, only one of 102.006, B</t>
  </si>
  <si>
    <t>H held for maximum 30mins, only one of 102.011, C</t>
  </si>
  <si>
    <t>LJDYV-1</t>
  </si>
  <si>
    <t>H held for maximum 30mins, only one of 102.014, D</t>
  </si>
  <si>
    <t>H held for maximum 30mins, only one of 102.017, E</t>
  </si>
  <si>
    <t>H held for maximum 30mins, only one of 102.022, F</t>
  </si>
  <si>
    <t>LJDYQ-1</t>
  </si>
  <si>
    <t>H held for maximum 30mins, only one of 102.025, G</t>
  </si>
  <si>
    <t>G</t>
  </si>
  <si>
    <t>Limejump Virtual 5 Ltd</t>
  </si>
  <si>
    <t>LJDYS-1</t>
  </si>
  <si>
    <t>H held for maximum 30mins</t>
  </si>
  <si>
    <t>Limejump Virtual 7 Ltd</t>
  </si>
  <si>
    <t>LJDYU-1</t>
  </si>
  <si>
    <t>LJDYN-5</t>
  </si>
  <si>
    <t>LJDYN-4</t>
  </si>
  <si>
    <t>H</t>
  </si>
  <si>
    <t>LJDYN-6</t>
  </si>
  <si>
    <t>I</t>
  </si>
  <si>
    <t>Limejump Virtual 4 Ltd</t>
  </si>
  <si>
    <t>LJDYR-1</t>
  </si>
  <si>
    <t>H held for maximum 30mins, only one of 102.043, 102.044</t>
  </si>
  <si>
    <t>H held for maximum 30mins, only one of 102.045, J</t>
  </si>
  <si>
    <t>J</t>
  </si>
  <si>
    <t>H held for maximum 30mins, only one of 102.048, K</t>
  </si>
  <si>
    <t>K</t>
  </si>
  <si>
    <t>H held for maximum 30mins, only one of 102.053, L</t>
  </si>
  <si>
    <t>L</t>
  </si>
  <si>
    <t>Y</t>
  </si>
  <si>
    <t>H held for maximum 30mins, only one of 102.056, 102.057</t>
  </si>
  <si>
    <t>LJDYN-1</t>
  </si>
  <si>
    <t>M</t>
  </si>
  <si>
    <t>LJDYN-2</t>
  </si>
  <si>
    <t>N</t>
  </si>
  <si>
    <t>LJDYP-2</t>
  </si>
  <si>
    <t>O</t>
  </si>
  <si>
    <t>H held for maximum 30mins, only one of O, P</t>
  </si>
  <si>
    <t>P</t>
  </si>
  <si>
    <t>LJDYP-4</t>
  </si>
  <si>
    <t>Q</t>
  </si>
  <si>
    <t>H held for maximum 30mins, only one of Q, R</t>
  </si>
  <si>
    <t>R</t>
  </si>
  <si>
    <t>LJDYP-3</t>
  </si>
  <si>
    <t>S</t>
  </si>
  <si>
    <t>H held for maximum 30mins, only one of S, T</t>
  </si>
  <si>
    <t>T</t>
  </si>
  <si>
    <t>Equinicity</t>
  </si>
  <si>
    <t>NKEQ-1</t>
  </si>
  <si>
    <t>hybrid</t>
  </si>
  <si>
    <t>YES</t>
  </si>
  <si>
    <t>NKEQ-2</t>
  </si>
  <si>
    <t>NKEQ-3</t>
  </si>
  <si>
    <t>NKEQ-4</t>
  </si>
  <si>
    <t>NKEQ-5</t>
  </si>
  <si>
    <t>NKEQ-6</t>
  </si>
  <si>
    <t>Noriker Unity</t>
  </si>
  <si>
    <t>NKPU-5</t>
  </si>
  <si>
    <t>yes</t>
  </si>
  <si>
    <t xml:space="preserve">P </t>
  </si>
  <si>
    <t>Open Energi Ltd</t>
  </si>
  <si>
    <t>OPEN-1</t>
  </si>
  <si>
    <t>Origami Energy Ltd</t>
  </si>
  <si>
    <t>OEL1-FFR</t>
  </si>
  <si>
    <t>OEL2-FFR</t>
  </si>
  <si>
    <t>X</t>
  </si>
  <si>
    <t>Z</t>
  </si>
  <si>
    <t>PeakGen</t>
  </si>
  <si>
    <t>PGAGG-1</t>
  </si>
  <si>
    <t>Hybrid</t>
  </si>
  <si>
    <t>REstore Flexpond UK Ltd.</t>
  </si>
  <si>
    <t>REST-1</t>
  </si>
  <si>
    <t>DSF: Storage (onsite)</t>
  </si>
  <si>
    <t>NO</t>
  </si>
  <si>
    <t>RESTFFR-1</t>
  </si>
  <si>
    <t>DSF: Load response</t>
  </si>
  <si>
    <t>REST-2</t>
  </si>
  <si>
    <t>REST-3</t>
  </si>
  <si>
    <t>REST-4</t>
  </si>
  <si>
    <t>REST-5</t>
  </si>
  <si>
    <t>REST-6</t>
  </si>
  <si>
    <t>REST-7</t>
  </si>
  <si>
    <t>ScottishPower</t>
  </si>
  <si>
    <t>T_DAMC-1</t>
  </si>
  <si>
    <t xml:space="preserve"> Either A or B. </t>
  </si>
  <si>
    <t>Creyke Beck Storage Limited</t>
  </si>
  <si>
    <t>CREK-1</t>
  </si>
  <si>
    <t>Cannot be accepted with All or Nothing B, C, D</t>
  </si>
  <si>
    <t>Cannot be accepted with All or Nothing A</t>
  </si>
  <si>
    <t>Pelham Storage Limited</t>
  </si>
  <si>
    <t>PLHM-1</t>
  </si>
  <si>
    <t>Cannot be accepted with All or Nothing F</t>
  </si>
  <si>
    <t>Cannot be accepted with All or Nothing E</t>
  </si>
  <si>
    <t>Dollymans Storage Limited</t>
  </si>
  <si>
    <t>DOLLY-1</t>
  </si>
  <si>
    <t>Cannot be accepted with All or Nothing H</t>
  </si>
  <si>
    <t>Cannot be accepted with All or Nothing G</t>
  </si>
  <si>
    <t>Statkraft Markets GmbH</t>
  </si>
  <si>
    <t>SFKT-1</t>
  </si>
  <si>
    <t>UK Power Reserve Ltd</t>
  </si>
  <si>
    <t>AFFR1</t>
  </si>
  <si>
    <t>AFFR2</t>
  </si>
  <si>
    <t>AFFR3</t>
  </si>
  <si>
    <t>Upside Energy</t>
  </si>
  <si>
    <t>UPEN-1</t>
  </si>
  <si>
    <t>PGFFR-3</t>
  </si>
  <si>
    <t>PGFFR-4</t>
  </si>
  <si>
    <t>PGFFR-5</t>
  </si>
  <si>
    <t>PGFFR-6</t>
  </si>
  <si>
    <t>PGFFR-7</t>
  </si>
  <si>
    <t>PGFFR-9</t>
  </si>
  <si>
    <t>PGFFR-1</t>
  </si>
  <si>
    <t>PGFFR-2</t>
  </si>
  <si>
    <t>LJFFR-1</t>
  </si>
  <si>
    <t>Only one of 102.066, 102.067</t>
  </si>
  <si>
    <t>U</t>
  </si>
  <si>
    <t>V</t>
  </si>
  <si>
    <t>PLYM-FFR</t>
  </si>
  <si>
    <t>KIWIS-1</t>
  </si>
  <si>
    <t>Demand Response</t>
  </si>
  <si>
    <t>102.001 and 102.002 are either/or bids; 102.002 and 102.003 are all or nothing bids</t>
  </si>
  <si>
    <t>OELS-FFR</t>
  </si>
  <si>
    <t>102.001, Mutually exclusive of 102.002</t>
  </si>
  <si>
    <t>102.002, Mutually exclusive of 102.001</t>
  </si>
  <si>
    <t>City Energy Management Services Ltd.</t>
  </si>
  <si>
    <t>CMFH-1</t>
  </si>
  <si>
    <t>DSF : Load response</t>
  </si>
  <si>
    <t>CMFH-2</t>
  </si>
  <si>
    <t>Electricity North West LTD</t>
  </si>
  <si>
    <t>ENWL-1</t>
  </si>
  <si>
    <t>Bids 102.001 and 102.002 are linked all or nothing</t>
  </si>
  <si>
    <t>HALL FARM ENERGY LTD</t>
  </si>
  <si>
    <t>HLFRM-1</t>
  </si>
  <si>
    <t>NG1 Power Limited</t>
  </si>
  <si>
    <t>NG1FFR-1</t>
  </si>
  <si>
    <t>ATTUNE</t>
  </si>
  <si>
    <t>ERNES-1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</si>
  <si>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</si>
  <si>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</si>
  <si>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</si>
  <si>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</si>
  <si>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</si>
  <si>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</si>
  <si>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</si>
  <si>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</si>
  <si>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</si>
  <si>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</si>
  <si>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FIRST RENEWABLE ALPHA LTD</t>
  </si>
  <si>
    <t>TREGN-1</t>
  </si>
  <si>
    <t>Buxton Power Limited</t>
  </si>
  <si>
    <t>BPLFFR-1</t>
  </si>
  <si>
    <t>Waterswallows Power Limited</t>
  </si>
  <si>
    <t>WPLFFR-1</t>
  </si>
  <si>
    <t>DBESS-22</t>
  </si>
  <si>
    <t>DBESS-33</t>
  </si>
  <si>
    <t>All or Nothing 1</t>
  </si>
  <si>
    <t>All or Nothing 2</t>
  </si>
  <si>
    <t>This bid is, mutually exclusive of 102.031</t>
  </si>
  <si>
    <t>This bid is, mutually exclusive of 102.032</t>
  </si>
  <si>
    <t>This bid is, mutually exclusive of 102.033</t>
  </si>
  <si>
    <t>LJDYN-7</t>
  </si>
  <si>
    <t xml:space="preserve">  </t>
  </si>
  <si>
    <t>mutually exclusive of 102.032, 102.033, 102.034</t>
  </si>
  <si>
    <t>All or nothing: 102.003 - 102.006</t>
  </si>
  <si>
    <t>All or nothing: 102.007 - 102.008</t>
  </si>
  <si>
    <t>All or nothing: 102.009 - 102.012</t>
  </si>
  <si>
    <t>All or nothing: 102.013 - 102.016</t>
  </si>
  <si>
    <t>All or nothing: 102.017 - 102.018</t>
  </si>
  <si>
    <t>W</t>
  </si>
  <si>
    <t>All or nothing: 102.019 - 102.020</t>
  </si>
  <si>
    <t>All or nothing: 102.021 - 102.024</t>
  </si>
  <si>
    <t>Status</t>
  </si>
  <si>
    <t>Rejection Code</t>
  </si>
  <si>
    <t>Reject</t>
  </si>
  <si>
    <t>Accepted</t>
  </si>
  <si>
    <t xml:space="preserve">Station needs 20 minutes to ramp between PLPs of overnight and daytime tenders. Either A or B. Station declared MEL and Part Load Point may reduce to 680MW due to high ambient temperature, however Frequency Response will be maintained. </t>
  </si>
  <si>
    <t xml:space="preserve">Station needs 20 minutes to ramp between PLPs of overnight and daytime tenders. Either A or B.  Station declared MEL and Part Load Point may reduce to 680MW due to high ambient temperature, however Frequency Response will be maintained. </t>
  </si>
  <si>
    <t>N/A</t>
  </si>
  <si>
    <t>Indication of FFR results for tender round 102, accepted tenders will be officially notified via issued acceptance letter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</si>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</sst>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00"/>
    <numFmt numFmtId="167" formatCode="_-* #,##0.00\ _€_-;\-* #,##0.00\ _€_-;_-* &quot;-&quot;??\ _€_-;_-@_-"/>
    <numFmt numFmtId="168" formatCode="dd/mm/yy"/>
  </numFmts>
  <fonts count="4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b/>
      <i/>
      <sz val="10"/>
      <color rgb="FF000000"/>
      <name val="Arial"/>
      <family val="2"/>
      <charset val="1"/>
    </font>
    <font>
      <b/>
      <i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ECE1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73">
    <xf numFmtId="0" fontId="0" fillId="0" borderId="0"/>
    <xf numFmtId="0" fontId="10" fillId="0" borderId="0"/>
    <xf numFmtId="0" fontId="1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13" applyNumberFormat="0" applyAlignment="0" applyProtection="0"/>
    <xf numFmtId="0" fontId="16" fillId="26" borderId="14" applyNumberForma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13" applyNumberFormat="0" applyAlignment="0" applyProtection="0"/>
    <xf numFmtId="0" fontId="23" fillId="0" borderId="18" applyNumberFormat="0" applyFill="0" applyAlignment="0" applyProtection="0"/>
    <xf numFmtId="0" fontId="24" fillId="27" borderId="0" applyNumberFormat="0" applyBorder="0" applyAlignment="0" applyProtection="0"/>
    <xf numFmtId="0" fontId="9" fillId="0" borderId="0"/>
    <xf numFmtId="0" fontId="3" fillId="0" borderId="0"/>
    <xf numFmtId="0" fontId="9" fillId="28" borderId="19" applyNumberFormat="0" applyFont="0" applyAlignment="0" applyProtection="0"/>
    <xf numFmtId="0" fontId="25" fillId="25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13" applyNumberFormat="0" applyAlignment="0" applyProtection="0"/>
    <xf numFmtId="0" fontId="16" fillId="26" borderId="14" applyNumberForma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13" applyNumberFormat="0" applyAlignment="0" applyProtection="0"/>
    <xf numFmtId="0" fontId="23" fillId="0" borderId="18" applyNumberFormat="0" applyFill="0" applyAlignment="0" applyProtection="0"/>
    <xf numFmtId="0" fontId="24" fillId="27" borderId="0" applyNumberFormat="0" applyBorder="0" applyAlignment="0" applyProtection="0"/>
    <xf numFmtId="0" fontId="3" fillId="0" borderId="0"/>
    <xf numFmtId="0" fontId="9" fillId="28" borderId="19" applyNumberFormat="0" applyFont="0" applyAlignment="0" applyProtection="0"/>
    <xf numFmtId="0" fontId="25" fillId="25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165" fontId="10" fillId="0" borderId="0" applyFont="0" applyFill="0" applyBorder="0" applyAlignment="0" applyProtection="0"/>
    <xf numFmtId="0" fontId="10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13" applyNumberFormat="0" applyAlignment="0" applyProtection="0"/>
    <xf numFmtId="0" fontId="16" fillId="26" borderId="14" applyNumberFormat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13" applyNumberFormat="0" applyAlignment="0" applyProtection="0"/>
    <xf numFmtId="0" fontId="23" fillId="0" borderId="18" applyNumberFormat="0" applyFill="0" applyAlignment="0" applyProtection="0"/>
    <xf numFmtId="0" fontId="24" fillId="27" borderId="0" applyNumberFormat="0" applyBorder="0" applyAlignment="0" applyProtection="0"/>
    <xf numFmtId="0" fontId="3" fillId="0" borderId="0"/>
    <xf numFmtId="0" fontId="9" fillId="28" borderId="19" applyNumberFormat="0" applyFont="0" applyAlignment="0" applyProtection="0"/>
    <xf numFmtId="0" fontId="25" fillId="25" borderId="20" applyNumberFormat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28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8" borderId="19" applyNumberFormat="0" applyFont="0" applyAlignment="0" applyProtection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5" fillId="25" borderId="13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0" fontId="16" fillId="26" borderId="14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2" fillId="12" borderId="13" applyNumberFormat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9" fillId="0" borderId="0"/>
    <xf numFmtId="0" fontId="29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28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9" fillId="0" borderId="0" applyFont="0" applyFill="0" applyBorder="0" applyAlignment="0" applyProtection="0"/>
    <xf numFmtId="0" fontId="29" fillId="0" borderId="0"/>
    <xf numFmtId="0" fontId="29" fillId="0" borderId="0"/>
    <xf numFmtId="0" fontId="12" fillId="0" borderId="0"/>
    <xf numFmtId="0" fontId="12" fillId="0" borderId="0"/>
    <xf numFmtId="9" fontId="9" fillId="0" borderId="0" applyFont="0" applyFill="0" applyBorder="0" applyAlignment="0" applyProtection="0"/>
    <xf numFmtId="0" fontId="9" fillId="0" borderId="0"/>
    <xf numFmtId="0" fontId="3" fillId="0" borderId="0"/>
    <xf numFmtId="0" fontId="9" fillId="0" borderId="0"/>
    <xf numFmtId="167" fontId="9" fillId="0" borderId="0" applyFont="0" applyFill="0" applyBorder="0" applyAlignment="0" applyProtection="0"/>
    <xf numFmtId="0" fontId="29" fillId="0" borderId="0"/>
    <xf numFmtId="0" fontId="29" fillId="0" borderId="0"/>
    <xf numFmtId="0" fontId="9" fillId="0" borderId="0"/>
    <xf numFmtId="0" fontId="12" fillId="0" borderId="0"/>
    <xf numFmtId="0" fontId="12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4" fontId="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8" fillId="0" borderId="0" applyNumberFormat="0" applyFill="0" applyBorder="0" applyAlignment="0" applyProtection="0"/>
  </cellStyleXfs>
  <cellXfs count="221">
    <xf numFmtId="0" fontId="0" fillId="0" borderId="0" xfId="0"/>
    <xf numFmtId="0" fontId="2" fillId="0" borderId="0" xfId="0" applyFon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0" fillId="0" borderId="0" xfId="0" applyFont="1" applyFill="1" applyProtection="1"/>
    <xf numFmtId="49" fontId="7" fillId="3" borderId="4" xfId="0" applyNumberFormat="1" applyFont="1" applyFill="1" applyBorder="1" applyAlignment="1" applyProtection="1">
      <alignment horizontal="center" vertical="center"/>
    </xf>
    <xf numFmtId="49" fontId="8" fillId="3" borderId="10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left" vertical="center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2" borderId="23" xfId="0" applyFont="1" applyFill="1" applyBorder="1" applyAlignment="1" applyProtection="1"/>
    <xf numFmtId="0" fontId="7" fillId="2" borderId="2" xfId="0" applyFont="1" applyFill="1" applyBorder="1" applyAlignment="1" applyProtection="1"/>
    <xf numFmtId="0" fontId="7" fillId="2" borderId="7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vertical="center"/>
    </xf>
    <xf numFmtId="0" fontId="7" fillId="2" borderId="4" xfId="0" applyFont="1" applyFill="1" applyBorder="1" applyAlignment="1" applyProtection="1">
      <alignment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vertical="center"/>
    </xf>
    <xf numFmtId="0" fontId="7" fillId="5" borderId="5" xfId="0" applyFont="1" applyFill="1" applyBorder="1" applyAlignment="1" applyProtection="1">
      <alignment vertical="center"/>
    </xf>
    <xf numFmtId="0" fontId="35" fillId="0" borderId="1" xfId="0" applyFont="1" applyBorder="1"/>
    <xf numFmtId="0" fontId="37" fillId="0" borderId="1" xfId="48" applyFont="1" applyBorder="1" applyAlignment="1">
      <alignment vertical="center"/>
    </xf>
    <xf numFmtId="0" fontId="9" fillId="30" borderId="1" xfId="48" applyFont="1" applyFill="1" applyBorder="1" applyAlignment="1">
      <alignment horizontal="left" vertical="center"/>
    </xf>
    <xf numFmtId="0" fontId="9" fillId="0" borderId="0" xfId="48" applyAlignment="1">
      <alignment vertical="center"/>
    </xf>
    <xf numFmtId="0" fontId="9" fillId="0" borderId="0" xfId="48" applyAlignment="1">
      <alignment horizontal="left" vertical="center"/>
    </xf>
    <xf numFmtId="0" fontId="37" fillId="0" borderId="1" xfId="0" applyFont="1" applyBorder="1" applyAlignment="1">
      <alignment vertical="center"/>
    </xf>
    <xf numFmtId="0" fontId="9" fillId="0" borderId="0" xfId="48" applyFill="1" applyAlignment="1">
      <alignment horizontal="left" vertical="center"/>
    </xf>
    <xf numFmtId="0" fontId="9" fillId="0" borderId="0" xfId="48" applyFill="1" applyAlignment="1">
      <alignment vertical="center"/>
    </xf>
    <xf numFmtId="0" fontId="0" fillId="0" borderId="0" xfId="0" applyFill="1"/>
    <xf numFmtId="14" fontId="2" fillId="0" borderId="0" xfId="0" applyNumberFormat="1" applyFont="1" applyProtection="1"/>
    <xf numFmtId="17" fontId="2" fillId="0" borderId="0" xfId="0" applyNumberFormat="1" applyFont="1" applyProtection="1"/>
    <xf numFmtId="0" fontId="35" fillId="0" borderId="0" xfId="0" applyFont="1"/>
    <xf numFmtId="17" fontId="0" fillId="0" borderId="0" xfId="0" applyNumberFormat="1" applyFill="1"/>
    <xf numFmtId="17" fontId="0" fillId="32" borderId="0" xfId="0" applyNumberFormat="1" applyFill="1"/>
    <xf numFmtId="17" fontId="0" fillId="33" borderId="0" xfId="0" applyNumberFormat="1" applyFill="1"/>
    <xf numFmtId="17" fontId="0" fillId="33" borderId="25" xfId="0" applyNumberFormat="1" applyFill="1" applyBorder="1"/>
    <xf numFmtId="17" fontId="0" fillId="32" borderId="25" xfId="0" applyNumberFormat="1" applyFill="1" applyBorder="1"/>
    <xf numFmtId="17" fontId="0" fillId="31" borderId="25" xfId="0" applyNumberFormat="1" applyFill="1" applyBorder="1"/>
    <xf numFmtId="17" fontId="0" fillId="0" borderId="25" xfId="0" applyNumberFormat="1" applyFill="1" applyBorder="1"/>
    <xf numFmtId="17" fontId="35" fillId="0" borderId="0" xfId="0" applyNumberFormat="1" applyFont="1" applyFill="1" applyBorder="1"/>
    <xf numFmtId="0" fontId="0" fillId="0" borderId="25" xfId="0" applyBorder="1"/>
    <xf numFmtId="14" fontId="35" fillId="0" borderId="0" xfId="0" applyNumberFormat="1" applyFont="1"/>
    <xf numFmtId="0" fontId="35" fillId="0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0" fontId="0" fillId="0" borderId="0" xfId="0" applyFont="1"/>
    <xf numFmtId="0" fontId="0" fillId="0" borderId="0" xfId="0" applyNumberFormat="1" applyFont="1"/>
    <xf numFmtId="0" fontId="0" fillId="0" borderId="0" xfId="0" applyFont="1" applyFill="1"/>
    <xf numFmtId="0" fontId="0" fillId="0" borderId="0" xfId="0" applyNumberFormat="1" applyFont="1" applyFill="1"/>
    <xf numFmtId="1" fontId="0" fillId="0" borderId="0" xfId="0" applyNumberFormat="1" applyFont="1"/>
    <xf numFmtId="14" fontId="0" fillId="34" borderId="0" xfId="0" applyNumberFormat="1" applyFont="1" applyFill="1"/>
    <xf numFmtId="14" fontId="0" fillId="31" borderId="0" xfId="0" applyNumberFormat="1" applyFont="1" applyFill="1"/>
    <xf numFmtId="14" fontId="0" fillId="33" borderId="0" xfId="0" applyNumberFormat="1" applyFont="1" applyFill="1"/>
    <xf numFmtId="14" fontId="0" fillId="35" borderId="0" xfId="0" applyNumberFormat="1" applyFont="1" applyFill="1"/>
    <xf numFmtId="20" fontId="0" fillId="0" borderId="0" xfId="0" applyNumberFormat="1" applyFont="1"/>
    <xf numFmtId="0" fontId="1" fillId="0" borderId="0" xfId="0" applyFont="1" applyProtection="1"/>
    <xf numFmtId="1" fontId="38" fillId="0" borderId="22" xfId="3872" applyNumberFormat="1" applyBorder="1" applyAlignment="1" applyProtection="1">
      <alignment horizontal="center"/>
    </xf>
    <xf numFmtId="0" fontId="33" fillId="29" borderId="26" xfId="0" applyFont="1" applyFill="1" applyBorder="1" applyAlignment="1" applyProtection="1">
      <alignment horizontal="center" vertical="center" wrapText="1"/>
    </xf>
    <xf numFmtId="1" fontId="0" fillId="0" borderId="26" xfId="0" applyNumberFormat="1" applyFill="1" applyBorder="1" applyAlignment="1" applyProtection="1">
      <alignment horizontal="center"/>
    </xf>
    <xf numFmtId="0" fontId="33" fillId="29" borderId="22" xfId="0" applyFont="1" applyFill="1" applyBorder="1" applyAlignment="1" applyProtection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Protection="1"/>
    <xf numFmtId="0" fontId="33" fillId="0" borderId="1" xfId="0" applyFont="1" applyFill="1" applyBorder="1" applyAlignment="1" applyProtection="1">
      <alignment horizontal="center" vertical="center" wrapText="1"/>
    </xf>
    <xf numFmtId="166" fontId="0" fillId="0" borderId="1" xfId="0" applyNumberFormat="1" applyBorder="1" applyProtection="1"/>
    <xf numFmtId="0" fontId="33" fillId="29" borderId="1" xfId="0" applyFont="1" applyFill="1" applyBorder="1" applyAlignment="1" applyProtection="1">
      <alignment horizontal="center" vertical="center" wrapText="1"/>
    </xf>
    <xf numFmtId="166" fontId="0" fillId="0" borderId="22" xfId="0" applyNumberFormat="1" applyBorder="1" applyProtection="1"/>
    <xf numFmtId="1" fontId="0" fillId="0" borderId="1" xfId="0" applyNumberFormat="1" applyFill="1" applyBorder="1" applyAlignment="1" applyProtection="1">
      <alignment horizontal="center"/>
    </xf>
    <xf numFmtId="0" fontId="34" fillId="0" borderId="22" xfId="0" applyFont="1" applyFill="1" applyBorder="1" applyAlignment="1" applyProtection="1">
      <alignment horizontal="center" vertical="center" wrapText="1"/>
    </xf>
    <xf numFmtId="1" fontId="0" fillId="0" borderId="22" xfId="0" applyNumberFormat="1" applyFill="1" applyBorder="1" applyAlignment="1" applyProtection="1">
      <alignment horizontal="center"/>
    </xf>
    <xf numFmtId="0" fontId="39" fillId="36" borderId="27" xfId="3872" applyFont="1" applyFill="1" applyBorder="1" applyAlignment="1" applyProtection="1">
      <alignment horizontal="center" vertical="center" wrapText="1"/>
    </xf>
    <xf numFmtId="1" fontId="38" fillId="0" borderId="27" xfId="3872" applyNumberFormat="1" applyBorder="1" applyAlignment="1" applyProtection="1">
      <alignment horizontal="center"/>
    </xf>
    <xf numFmtId="1" fontId="0" fillId="0" borderId="22" xfId="0" applyNumberFormat="1" applyFont="1" applyFill="1" applyBorder="1" applyAlignment="1" applyProtection="1">
      <alignment horizontal="center" vertical="center"/>
    </xf>
    <xf numFmtId="1" fontId="0" fillId="0" borderId="27" xfId="0" applyNumberFormat="1" applyFont="1" applyFill="1" applyBorder="1" applyAlignment="1" applyProtection="1">
      <alignment horizontal="center" vertical="center"/>
    </xf>
    <xf numFmtId="166" fontId="0" fillId="0" borderId="0" xfId="0" applyNumberFormat="1" applyBorder="1" applyProtection="1"/>
    <xf numFmtId="166" fontId="35" fillId="0" borderId="22" xfId="0" applyNumberFormat="1" applyFont="1" applyBorder="1" applyProtection="1"/>
    <xf numFmtId="0" fontId="0" fillId="0" borderId="22" xfId="0" applyNumberFormat="1" applyBorder="1" applyAlignment="1" applyProtection="1">
      <alignment horizontal="center"/>
    </xf>
    <xf numFmtId="0" fontId="0" fillId="0" borderId="27" xfId="0" applyNumberFormat="1" applyBorder="1" applyAlignment="1" applyProtection="1">
      <alignment horizontal="center"/>
    </xf>
    <xf numFmtId="0" fontId="0" fillId="0" borderId="22" xfId="0" applyNumberFormat="1" applyFill="1" applyBorder="1" applyAlignment="1" applyProtection="1">
      <alignment horizontal="center"/>
    </xf>
    <xf numFmtId="0" fontId="0" fillId="0" borderId="27" xfId="0" applyNumberForma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166" fontId="30" fillId="29" borderId="27" xfId="0" applyNumberFormat="1" applyFont="1" applyFill="1" applyBorder="1" applyAlignment="1" applyProtection="1">
      <alignment vertical="center" wrapText="1"/>
    </xf>
    <xf numFmtId="0" fontId="30" fillId="29" borderId="27" xfId="0" applyNumberFormat="1" applyFont="1" applyFill="1" applyBorder="1" applyAlignment="1" applyProtection="1">
      <alignment horizontal="center" vertical="center" wrapText="1"/>
    </xf>
    <xf numFmtId="0" fontId="31" fillId="29" borderId="27" xfId="0" applyFont="1" applyFill="1" applyBorder="1" applyAlignment="1" applyProtection="1">
      <alignment horizontal="center" vertical="center" wrapText="1"/>
    </xf>
    <xf numFmtId="0" fontId="32" fillId="29" borderId="27" xfId="0" applyFont="1" applyFill="1" applyBorder="1" applyAlignment="1" applyProtection="1">
      <alignment horizontal="center" vertical="center" wrapText="1"/>
    </xf>
    <xf numFmtId="14" fontId="33" fillId="29" borderId="27" xfId="0" applyNumberFormat="1" applyFont="1" applyFill="1" applyBorder="1" applyAlignment="1" applyProtection="1">
      <alignment horizontal="center" vertical="center" wrapText="1"/>
    </xf>
    <xf numFmtId="0" fontId="33" fillId="29" borderId="27" xfId="0" applyFont="1" applyFill="1" applyBorder="1" applyAlignment="1" applyProtection="1">
      <alignment horizontal="center" vertical="center" wrapText="1"/>
    </xf>
    <xf numFmtId="20" fontId="32" fillId="29" borderId="27" xfId="0" applyNumberFormat="1" applyFont="1" applyFill="1" applyBorder="1" applyAlignment="1" applyProtection="1">
      <alignment horizontal="center" vertical="center" wrapText="1"/>
    </xf>
    <xf numFmtId="20" fontId="33" fillId="29" borderId="27" xfId="0" quotePrefix="1" applyNumberFormat="1" applyFont="1" applyFill="1" applyBorder="1" applyAlignment="1" applyProtection="1">
      <alignment horizontal="center" vertical="center" wrapText="1"/>
    </xf>
    <xf numFmtId="0" fontId="33" fillId="29" borderId="27" xfId="0" applyNumberFormat="1" applyFont="1" applyFill="1" applyBorder="1" applyAlignment="1" applyProtection="1">
      <alignment horizontal="center" vertical="center" wrapText="1"/>
    </xf>
    <xf numFmtId="0" fontId="33" fillId="29" borderId="27" xfId="0" quotePrefix="1" applyFont="1" applyFill="1" applyBorder="1" applyAlignment="1" applyProtection="1">
      <alignment horizontal="center" vertical="center" wrapText="1"/>
    </xf>
    <xf numFmtId="14" fontId="32" fillId="29" borderId="27" xfId="0" applyNumberFormat="1" applyFont="1" applyFill="1" applyBorder="1" applyAlignment="1" applyProtection="1">
      <alignment horizontal="center" vertical="center" wrapText="1"/>
    </xf>
    <xf numFmtId="166" fontId="0" fillId="0" borderId="6" xfId="0" applyNumberFormat="1" applyBorder="1" applyProtection="1"/>
    <xf numFmtId="0" fontId="8" fillId="3" borderId="7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12" xfId="0" applyNumberFormat="1" applyFont="1" applyFill="1" applyBorder="1" applyAlignment="1" applyProtection="1">
      <alignment horizontal="center" vertical="center" wrapText="1"/>
    </xf>
    <xf numFmtId="166" fontId="42" fillId="0" borderId="3" xfId="0" applyNumberFormat="1" applyFont="1" applyFill="1" applyBorder="1" applyAlignment="1" applyProtection="1">
      <alignment horizontal="center" vertical="center" textRotation="90"/>
    </xf>
    <xf numFmtId="166" fontId="42" fillId="0" borderId="11" xfId="0" applyNumberFormat="1" applyFont="1" applyFill="1" applyBorder="1" applyAlignment="1" applyProtection="1">
      <alignment horizontal="center" vertical="center" textRotation="90"/>
    </xf>
    <xf numFmtId="166" fontId="42" fillId="0" borderId="7" xfId="0" applyNumberFormat="1" applyFont="1" applyFill="1" applyBorder="1" applyAlignment="1" applyProtection="1">
      <alignment horizontal="center" vertical="center" textRotation="90"/>
    </xf>
    <xf numFmtId="0" fontId="8" fillId="3" borderId="22" xfId="0" applyFont="1" applyFill="1" applyBorder="1" applyAlignment="1" applyProtection="1">
      <alignment horizontal="center" vertical="center" wrapText="1"/>
    </xf>
    <xf numFmtId="14" fontId="7" fillId="2" borderId="6" xfId="0" applyNumberFormat="1" applyFont="1" applyFill="1" applyBorder="1" applyAlignment="1" applyProtection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</xf>
    <xf numFmtId="14" fontId="7" fillId="2" borderId="22" xfId="0" applyNumberFormat="1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49" fontId="8" fillId="3" borderId="23" xfId="0" applyNumberFormat="1" applyFont="1" applyFill="1" applyBorder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 vertical="center"/>
    </xf>
    <xf numFmtId="49" fontId="8" fillId="3" borderId="24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35" fillId="0" borderId="0" xfId="0" applyFont="1" applyProtection="1"/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22" xfId="0" applyBorder="1" applyAlignment="1" applyProtection="1">
      <alignment horizontal="center"/>
    </xf>
    <xf numFmtId="14" fontId="0" fillId="0" borderId="22" xfId="0" applyNumberFormat="1" applyBorder="1" applyAlignment="1" applyProtection="1">
      <alignment horizontal="center"/>
    </xf>
    <xf numFmtId="1" fontId="32" fillId="0" borderId="22" xfId="0" applyNumberFormat="1" applyFont="1" applyFill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wrapText="1"/>
    </xf>
    <xf numFmtId="0" fontId="33" fillId="0" borderId="22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wrapText="1"/>
    </xf>
    <xf numFmtId="0" fontId="0" fillId="0" borderId="22" xfId="0" applyFont="1" applyBorder="1" applyAlignment="1" applyProtection="1">
      <alignment horizontal="center"/>
    </xf>
    <xf numFmtId="0" fontId="1" fillId="0" borderId="22" xfId="0" applyFont="1" applyFill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14" fontId="0" fillId="0" borderId="22" xfId="0" applyNumberForma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wrapText="1"/>
    </xf>
    <xf numFmtId="14" fontId="0" fillId="0" borderId="1" xfId="0" applyNumberFormat="1" applyFill="1" applyBorder="1" applyAlignment="1" applyProtection="1">
      <alignment horizontal="center"/>
    </xf>
    <xf numFmtId="0" fontId="0" fillId="0" borderId="8" xfId="0" applyFill="1" applyBorder="1" applyProtection="1"/>
    <xf numFmtId="14" fontId="0" fillId="0" borderId="1" xfId="0" applyNumberForma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 wrapText="1"/>
    </xf>
    <xf numFmtId="14" fontId="0" fillId="0" borderId="24" xfId="0" applyNumberFormat="1" applyFont="1" applyBorder="1" applyAlignment="1" applyProtection="1">
      <alignment horizontal="center"/>
    </xf>
    <xf numFmtId="14" fontId="0" fillId="0" borderId="1" xfId="0" applyNumberFormat="1" applyFont="1" applyBorder="1" applyAlignment="1" applyProtection="1">
      <alignment horizontal="center"/>
    </xf>
    <xf numFmtId="0" fontId="0" fillId="0" borderId="22" xfId="3872" applyFont="1" applyBorder="1" applyAlignment="1" applyProtection="1">
      <alignment horizontal="center"/>
    </xf>
    <xf numFmtId="168" fontId="38" fillId="0" borderId="22" xfId="3872" applyNumberFormat="1" applyBorder="1" applyAlignment="1" applyProtection="1">
      <alignment horizontal="center"/>
    </xf>
    <xf numFmtId="168" fontId="0" fillId="0" borderId="22" xfId="3872" applyNumberFormat="1" applyFont="1" applyBorder="1" applyAlignment="1" applyProtection="1">
      <alignment horizontal="center"/>
    </xf>
    <xf numFmtId="1" fontId="40" fillId="0" borderId="22" xfId="3872" applyNumberFormat="1" applyFont="1" applyBorder="1" applyAlignment="1" applyProtection="1">
      <alignment horizontal="center" vertical="center" wrapText="1"/>
    </xf>
    <xf numFmtId="0" fontId="41" fillId="0" borderId="22" xfId="3872" applyFont="1" applyBorder="1" applyAlignment="1" applyProtection="1">
      <alignment horizontal="center" vertical="center" wrapText="1"/>
    </xf>
    <xf numFmtId="0" fontId="38" fillId="0" borderId="27" xfId="3872" applyBorder="1" applyAlignment="1" applyProtection="1">
      <alignment horizontal="center"/>
    </xf>
    <xf numFmtId="0" fontId="38" fillId="0" borderId="22" xfId="3872" applyBorder="1" applyAlignment="1" applyProtection="1">
      <alignment horizontal="center" wrapText="1"/>
    </xf>
    <xf numFmtId="0" fontId="39" fillId="0" borderId="22" xfId="3872" applyFont="1" applyBorder="1" applyAlignment="1" applyProtection="1">
      <alignment horizontal="center" vertical="center" wrapText="1"/>
    </xf>
    <xf numFmtId="0" fontId="41" fillId="0" borderId="27" xfId="3872" applyFont="1" applyBorder="1" applyAlignment="1" applyProtection="1">
      <alignment horizontal="center" vertical="center" wrapText="1"/>
    </xf>
    <xf numFmtId="0" fontId="38" fillId="0" borderId="27" xfId="3872" applyBorder="1" applyAlignment="1" applyProtection="1">
      <alignment horizontal="center" wrapText="1"/>
    </xf>
    <xf numFmtId="0" fontId="39" fillId="0" borderId="27" xfId="3872" applyFont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 wrapText="1"/>
    </xf>
    <xf numFmtId="0" fontId="0" fillId="0" borderId="26" xfId="0" applyFill="1" applyBorder="1" applyAlignment="1" applyProtection="1">
      <alignment horizontal="center" wrapText="1"/>
    </xf>
    <xf numFmtId="0" fontId="0" fillId="0" borderId="26" xfId="0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0" fontId="0" fillId="0" borderId="22" xfId="0" applyFont="1" applyBorder="1" applyAlignment="1" applyProtection="1">
      <alignment horizontal="center" wrapText="1"/>
    </xf>
    <xf numFmtId="0" fontId="0" fillId="0" borderId="27" xfId="0" applyBorder="1" applyAlignment="1" applyProtection="1">
      <alignment horizontal="center" wrapText="1"/>
    </xf>
    <xf numFmtId="0" fontId="0" fillId="0" borderId="26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/>
    </xf>
    <xf numFmtId="14" fontId="0" fillId="0" borderId="27" xfId="0" applyNumberFormat="1" applyFont="1" applyBorder="1" applyAlignment="1" applyProtection="1">
      <alignment horizontal="center"/>
    </xf>
    <xf numFmtId="1" fontId="9" fillId="0" borderId="22" xfId="0" applyNumberFormat="1" applyFont="1" applyFill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3" fillId="0" borderId="27" xfId="0" applyFont="1" applyFill="1" applyBorder="1" applyAlignment="1" applyProtection="1">
      <alignment horizontal="center"/>
    </xf>
    <xf numFmtId="0" fontId="43" fillId="0" borderId="3" xfId="0" applyFont="1" applyBorder="1" applyAlignment="1" applyProtection="1">
      <alignment horizontal="center"/>
    </xf>
    <xf numFmtId="0" fontId="43" fillId="0" borderId="4" xfId="0" applyFont="1" applyBorder="1" applyAlignment="1" applyProtection="1">
      <alignment horizontal="center"/>
    </xf>
    <xf numFmtId="0" fontId="43" fillId="0" borderId="5" xfId="0" applyFont="1" applyBorder="1" applyAlignment="1" applyProtection="1">
      <alignment horizontal="center"/>
    </xf>
    <xf numFmtId="0" fontId="44" fillId="0" borderId="11" xfId="0" applyFont="1" applyFill="1" applyBorder="1" applyAlignment="1" applyProtection="1">
      <alignment horizontal="right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44" fillId="0" borderId="6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44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0" fillId="0" borderId="12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44" fillId="0" borderId="22" xfId="0" applyFont="1" applyBorder="1" applyAlignment="1" applyProtection="1">
      <alignment horizontal="left"/>
    </xf>
    <xf numFmtId="0" fontId="9" fillId="0" borderId="7" xfId="0" applyFont="1" applyBorder="1" applyAlignment="1" applyProtection="1">
      <alignment horizontal="left"/>
    </xf>
    <xf numFmtId="0" fontId="0" fillId="0" borderId="9" xfId="0" applyFont="1" applyBorder="1" applyAlignment="1" applyProtection="1">
      <alignment horizontal="center"/>
    </xf>
    <xf numFmtId="0" fontId="44" fillId="0" borderId="11" xfId="0" applyFont="1" applyFill="1" applyBorder="1" applyAlignment="1" applyProtection="1">
      <alignment vertical="center"/>
    </xf>
    <xf numFmtId="0" fontId="9" fillId="0" borderId="11" xfId="0" applyFont="1" applyBorder="1" applyAlignment="1" applyProtection="1">
      <alignment vertical="center"/>
    </xf>
    <xf numFmtId="0" fontId="0" fillId="0" borderId="12" xfId="0" applyBorder="1" applyProtection="1"/>
    <xf numFmtId="0" fontId="0" fillId="0" borderId="10" xfId="0" applyBorder="1" applyProtection="1"/>
    <xf numFmtId="0" fontId="0" fillId="0" borderId="11" xfId="0" applyFont="1" applyBorder="1" applyAlignment="1" applyProtection="1">
      <alignment horizontal="center"/>
    </xf>
    <xf numFmtId="0" fontId="44" fillId="0" borderId="7" xfId="0" applyFont="1" applyFill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0" fillId="0" borderId="9" xfId="0" applyBorder="1" applyProtection="1"/>
    <xf numFmtId="0" fontId="0" fillId="0" borderId="22" xfId="0" applyBorder="1" applyProtection="1"/>
    <xf numFmtId="0" fontId="0" fillId="0" borderId="7" xfId="0" applyFont="1" applyBorder="1" applyAlignment="1" applyProtection="1">
      <alignment horizontal="center"/>
    </xf>
  </cellXfs>
  <cellStyles count="3873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2" xfId="93"/>
    <cellStyle name="Comma 2 2" xfId="602"/>
    <cellStyle name="Comma 2 3" xfId="603"/>
    <cellStyle name="Comma 2 4" xfId="3845"/>
    <cellStyle name="Comma 2 5" xfId="3854"/>
    <cellStyle name="Comma 2 6" xfId="601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2" xfId="611"/>
    <cellStyle name="Currency 2 2" xfId="612"/>
    <cellStyle name="Currency 3" xfId="613"/>
    <cellStyle name="Currency 3 2" xfId="614"/>
    <cellStyle name="Currency 3 3" xfId="615"/>
    <cellStyle name="Currency 4" xfId="616"/>
    <cellStyle name="Currency 4 2" xfId="617"/>
    <cellStyle name="Currency 5" xfId="618"/>
    <cellStyle name="Currency 6" xfId="619"/>
    <cellStyle name="Currency 7" xfId="620"/>
    <cellStyle name="Currency 8" xfId="621"/>
    <cellStyle name="Currency 9" xfId="622"/>
    <cellStyle name="Explanatory Text" xfId="3872" builtinId="53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3186"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b val="0"/>
        <i val="0"/>
        <strike val="0"/>
        <outline val="0"/>
        <shadow val="0"/>
        <u val="none"/>
        <color rgb="FF000000"/>
        <name val="Calibri"/>
      </font>
      <numFmt numFmtId="0" formatCode="General"/>
      <fill>
        <patternFill>
          <bgColor rgb="FFFFFFFF"/>
        </patternFill>
      </fill>
      <border diagonalUp="0" diagonalDown="0">
        <left/>
        <right/>
        <top/>
        <bottom/>
      </border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ont>
        <color rgb="FF000000"/>
        <name val="Calibri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1628775</xdr:colOff>
          <xdr:row>3</xdr:row>
          <xdr:rowOff>38100</xdr:rowOff>
        </xdr:from>
        <xdr:to>
          <xdr:col>1</xdr:col>
          <xdr:colOff>3305175</xdr:colOff>
          <xdr:row>5</xdr:row>
          <xdr:rowOff>104775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Tenders to Master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14</xdr:row>
          <xdr:rowOff>28575</xdr:rowOff>
        </xdr:from>
        <xdr:to>
          <xdr:col>0</xdr:col>
          <xdr:colOff>2200275</xdr:colOff>
          <xdr:row>15</xdr:row>
          <xdr:rowOff>142875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Sheet1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415"/>
  <sheetViews>
    <sheetView tabSelected="1" zoomScale="85" zoomScaleNormal="85" workbookViewId="0">
      <selection activeCell="A2" sqref="A2"/>
    </sheetView>
  </sheetViews>
  <sheetFormatPr defaultColWidth="9.140625" defaultRowHeight="15"/>
  <cols>
    <col min="1" max="2" width="9.140625" style="129"/>
    <col min="3" max="3" width="9.140625" style="130"/>
    <col min="4" max="4" width="36" style="129" bestFit="1" customWidth="1"/>
    <col min="5" max="6" width="20.7109375" style="129" customWidth="1"/>
    <col min="7" max="7" width="23.5703125" style="129" bestFit="1" customWidth="1"/>
    <col min="8" max="9" width="20.7109375" style="129" customWidth="1"/>
    <col min="10" max="10" width="38.42578125" style="129" bestFit="1" customWidth="1"/>
    <col min="11" max="11" width="24" style="129" customWidth="1"/>
    <col min="12" max="12" width="9.140625" style="129" customWidth="1"/>
    <col min="13" max="13" width="9.140625" style="129"/>
    <col min="14" max="14" width="16.5703125" style="129" customWidth="1"/>
    <col min="15" max="20" width="9.140625" style="129"/>
    <col min="21" max="21" width="11.7109375" style="129" customWidth="1"/>
    <col min="22" max="22" width="12.5703125" style="129" customWidth="1"/>
    <col min="23" max="23" width="12.140625" style="129" customWidth="1"/>
    <col min="24" max="24" width="11.7109375" style="129" customWidth="1"/>
    <col min="25" max="25" width="10.5703125" style="129" customWidth="1"/>
    <col min="26" max="26" width="25.140625" style="129" bestFit="1" customWidth="1"/>
    <col min="27" max="27" width="24.85546875" style="129" bestFit="1" customWidth="1"/>
    <col min="28" max="28" width="17.140625" style="129" customWidth="1"/>
    <col min="29" max="29" width="15.85546875" style="129" customWidth="1"/>
    <col min="30" max="32" width="9.140625" style="129"/>
    <col min="33" max="33" width="10.28515625" style="129" customWidth="1"/>
    <col min="34" max="34" width="10.42578125" style="129" customWidth="1"/>
    <col min="35" max="35" width="10.28515625" style="129" customWidth="1"/>
    <col min="36" max="36" width="10.7109375" style="129" customWidth="1"/>
    <col min="37" max="37" width="12.28515625" style="129" customWidth="1"/>
    <col min="38" max="39" width="11.7109375" style="129" customWidth="1"/>
    <col min="40" max="41" width="12.7109375" style="129" customWidth="1"/>
    <col min="42" max="42" width="49.7109375" style="129" bestFit="1" customWidth="1"/>
    <col min="43" max="16384" width="9.140625" style="131"/>
  </cols>
  <sheetData>
    <row r="1" spans="1:42">
      <c r="A1" s="128" t="s">
        <v>321</v>
      </c>
    </row>
    <row r="2" spans="1:42" s="2" customFormat="1">
      <c r="A2" s="129"/>
      <c r="B2" s="129"/>
      <c r="C2" s="130"/>
      <c r="D2" s="132"/>
      <c r="E2" s="132"/>
      <c r="F2" s="132"/>
      <c r="G2" s="132"/>
      <c r="H2" s="133"/>
      <c r="I2" s="133"/>
      <c r="J2" s="132"/>
      <c r="K2" s="134"/>
      <c r="L2" s="130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4"/>
      <c r="AL2" s="134"/>
      <c r="AM2" s="134"/>
      <c r="AN2" s="132"/>
      <c r="AO2" s="132"/>
      <c r="AP2" s="134"/>
    </row>
    <row r="3" spans="1:42" s="2" customFormat="1" ht="15" customHeight="1">
      <c r="A3" s="112" t="s">
        <v>31</v>
      </c>
      <c r="B3" s="112" t="s">
        <v>314</v>
      </c>
      <c r="C3" s="113" t="s">
        <v>315</v>
      </c>
      <c r="D3" s="126" t="s">
        <v>0</v>
      </c>
      <c r="E3" s="110" t="s">
        <v>39</v>
      </c>
      <c r="F3" s="99" t="s">
        <v>56</v>
      </c>
      <c r="G3" s="99" t="s">
        <v>49</v>
      </c>
      <c r="H3" s="118" t="s">
        <v>78</v>
      </c>
      <c r="I3" s="118" t="s">
        <v>79</v>
      </c>
      <c r="J3" s="110" t="s">
        <v>80</v>
      </c>
      <c r="K3" s="121" t="s">
        <v>1</v>
      </c>
      <c r="L3" s="7" t="s">
        <v>81</v>
      </c>
      <c r="M3" s="5"/>
      <c r="N3" s="5"/>
      <c r="O3" s="5"/>
      <c r="P3" s="5"/>
      <c r="Q3" s="5"/>
      <c r="R3" s="5"/>
      <c r="S3" s="5"/>
      <c r="T3" s="5"/>
      <c r="U3" s="9" t="s">
        <v>73</v>
      </c>
      <c r="V3" s="10"/>
      <c r="W3" s="10"/>
      <c r="X3" s="10"/>
      <c r="Y3" s="109" t="s">
        <v>40</v>
      </c>
      <c r="Z3" s="11" t="s">
        <v>4</v>
      </c>
      <c r="AA3" s="12"/>
      <c r="AB3" s="12"/>
      <c r="AC3" s="12"/>
      <c r="AD3" s="16" t="s">
        <v>5</v>
      </c>
      <c r="AE3" s="17"/>
      <c r="AF3" s="17"/>
      <c r="AG3" s="17"/>
      <c r="AH3" s="17"/>
      <c r="AI3" s="17"/>
      <c r="AJ3" s="17"/>
      <c r="AK3" s="104" t="s">
        <v>2</v>
      </c>
      <c r="AL3" s="105" t="s">
        <v>3</v>
      </c>
      <c r="AM3" s="107" t="s">
        <v>50</v>
      </c>
      <c r="AN3" s="19" t="s">
        <v>52</v>
      </c>
      <c r="AO3" s="20"/>
      <c r="AP3" s="95" t="s">
        <v>6</v>
      </c>
    </row>
    <row r="4" spans="1:42" s="2" customFormat="1" ht="38.25" customHeight="1">
      <c r="A4" s="112"/>
      <c r="B4" s="112"/>
      <c r="C4" s="113"/>
      <c r="D4" s="126"/>
      <c r="E4" s="110"/>
      <c r="F4" s="111"/>
      <c r="G4" s="111"/>
      <c r="H4" s="119"/>
      <c r="I4" s="119"/>
      <c r="J4" s="110"/>
      <c r="K4" s="121"/>
      <c r="L4" s="122" t="s">
        <v>7</v>
      </c>
      <c r="M4" s="123"/>
      <c r="N4" s="124"/>
      <c r="O4" s="122" t="s">
        <v>8</v>
      </c>
      <c r="P4" s="123"/>
      <c r="Q4" s="124"/>
      <c r="R4" s="122" t="s">
        <v>9</v>
      </c>
      <c r="S4" s="123"/>
      <c r="T4" s="124"/>
      <c r="U4" s="125" t="s">
        <v>10</v>
      </c>
      <c r="V4" s="117" t="s">
        <v>11</v>
      </c>
      <c r="W4" s="117" t="s">
        <v>12</v>
      </c>
      <c r="X4" s="93" t="s">
        <v>13</v>
      </c>
      <c r="Y4" s="109"/>
      <c r="Z4" s="98" t="s">
        <v>14</v>
      </c>
      <c r="AA4" s="100" t="s">
        <v>15</v>
      </c>
      <c r="AB4" s="100" t="s">
        <v>16</v>
      </c>
      <c r="AC4" s="101" t="s">
        <v>17</v>
      </c>
      <c r="AD4" s="13"/>
      <c r="AE4" s="14"/>
      <c r="AF4" s="14"/>
      <c r="AG4" s="14"/>
      <c r="AH4" s="14"/>
      <c r="AI4" s="14"/>
      <c r="AJ4" s="14"/>
      <c r="AK4" s="104"/>
      <c r="AL4" s="106"/>
      <c r="AM4" s="108"/>
      <c r="AN4" s="102" t="s">
        <v>48</v>
      </c>
      <c r="AO4" s="103"/>
      <c r="AP4" s="96"/>
    </row>
    <row r="5" spans="1:42" s="3" customFormat="1" ht="76.5">
      <c r="A5" s="112"/>
      <c r="B5" s="112"/>
      <c r="C5" s="113"/>
      <c r="D5" s="127"/>
      <c r="E5" s="99"/>
      <c r="F5" s="100"/>
      <c r="G5" s="100"/>
      <c r="H5" s="120"/>
      <c r="I5" s="120"/>
      <c r="J5" s="99"/>
      <c r="K5" s="99"/>
      <c r="L5" s="8" t="s">
        <v>18</v>
      </c>
      <c r="M5" s="6" t="s">
        <v>19</v>
      </c>
      <c r="N5" s="6" t="s">
        <v>20</v>
      </c>
      <c r="O5" s="6" t="s">
        <v>18</v>
      </c>
      <c r="P5" s="6" t="s">
        <v>19</v>
      </c>
      <c r="Q5" s="6" t="s">
        <v>20</v>
      </c>
      <c r="R5" s="6" t="s">
        <v>18</v>
      </c>
      <c r="S5" s="6" t="s">
        <v>19</v>
      </c>
      <c r="T5" s="6" t="s">
        <v>20</v>
      </c>
      <c r="U5" s="94"/>
      <c r="V5" s="94"/>
      <c r="W5" s="94"/>
      <c r="X5" s="94"/>
      <c r="Y5" s="99"/>
      <c r="Z5" s="99"/>
      <c r="AA5" s="99"/>
      <c r="AB5" s="99"/>
      <c r="AC5" s="99"/>
      <c r="AD5" s="15" t="s">
        <v>22</v>
      </c>
      <c r="AE5" s="15" t="s">
        <v>23</v>
      </c>
      <c r="AF5" s="15" t="s">
        <v>24</v>
      </c>
      <c r="AG5" s="15" t="s">
        <v>25</v>
      </c>
      <c r="AH5" s="15" t="s">
        <v>26</v>
      </c>
      <c r="AI5" s="15" t="s">
        <v>27</v>
      </c>
      <c r="AJ5" s="15" t="s">
        <v>28</v>
      </c>
      <c r="AK5" s="105"/>
      <c r="AL5" s="106"/>
      <c r="AM5" s="106"/>
      <c r="AN5" s="18" t="s">
        <v>29</v>
      </c>
      <c r="AO5" s="18" t="s">
        <v>30</v>
      </c>
      <c r="AP5" s="97"/>
    </row>
    <row r="6" spans="1:42" s="4" customFormat="1" ht="25.5">
      <c r="A6" s="81">
        <v>102</v>
      </c>
      <c r="B6" s="81"/>
      <c r="C6" s="82"/>
      <c r="D6" s="83" t="s">
        <v>37</v>
      </c>
      <c r="E6" s="84" t="s">
        <v>38</v>
      </c>
      <c r="F6" s="84" t="s">
        <v>54</v>
      </c>
      <c r="G6" s="84" t="s">
        <v>62</v>
      </c>
      <c r="H6" s="85">
        <f>Sheet2!B7</f>
        <v>43252</v>
      </c>
      <c r="I6" s="85">
        <f>Sheet2!B8</f>
        <v>43616</v>
      </c>
      <c r="J6" s="84" t="str">
        <f>TEXT(H6,"DD.MM.YY")&amp;" - "&amp;TEXT(I6,"DD.MM.YY")&amp;" ("&amp;DATEDIF(H6,I6+1,"m")&amp;" months)"</f>
        <v>01.06.18 - 31.05.19 (12 months)</v>
      </c>
      <c r="K6" s="86" t="s">
        <v>32</v>
      </c>
      <c r="L6" s="87">
        <v>0.95833333333333337</v>
      </c>
      <c r="M6" s="88">
        <v>0.29166666666666669</v>
      </c>
      <c r="N6" s="86">
        <v>8</v>
      </c>
      <c r="O6" s="87">
        <v>0.95833333333333337</v>
      </c>
      <c r="P6" s="88">
        <v>0.29166666666666669</v>
      </c>
      <c r="Q6" s="86">
        <v>8</v>
      </c>
      <c r="R6" s="87">
        <v>0.95833333333333337</v>
      </c>
      <c r="S6" s="88">
        <v>0.29166666666666669</v>
      </c>
      <c r="T6" s="86">
        <v>8</v>
      </c>
      <c r="U6" s="89">
        <v>100</v>
      </c>
      <c r="V6" s="90">
        <v>600</v>
      </c>
      <c r="W6" s="86" t="s">
        <v>33</v>
      </c>
      <c r="X6" s="86" t="s">
        <v>33</v>
      </c>
      <c r="Y6" s="86" t="s">
        <v>33</v>
      </c>
      <c r="Z6" s="86" t="s">
        <v>33</v>
      </c>
      <c r="AA6" s="86" t="s">
        <v>33</v>
      </c>
      <c r="AB6" s="86" t="s">
        <v>33</v>
      </c>
      <c r="AC6" s="86" t="s">
        <v>33</v>
      </c>
      <c r="AD6" s="86" t="s">
        <v>33</v>
      </c>
      <c r="AE6" s="86" t="s">
        <v>33</v>
      </c>
      <c r="AF6" s="86" t="s">
        <v>33</v>
      </c>
      <c r="AG6" s="86" t="s">
        <v>33</v>
      </c>
      <c r="AH6" s="86" t="s">
        <v>33</v>
      </c>
      <c r="AI6" s="86" t="s">
        <v>33</v>
      </c>
      <c r="AJ6" s="86" t="s">
        <v>33</v>
      </c>
      <c r="AK6" s="86" t="s">
        <v>33</v>
      </c>
      <c r="AL6" s="86" t="s">
        <v>33</v>
      </c>
      <c r="AM6" s="86"/>
      <c r="AN6" s="86" t="s">
        <v>33</v>
      </c>
      <c r="AO6" s="86" t="s">
        <v>33</v>
      </c>
      <c r="AP6" s="86" t="s">
        <v>33</v>
      </c>
    </row>
    <row r="7" spans="1:42" s="4" customFormat="1" ht="25.5">
      <c r="A7" s="81">
        <f>A6</f>
        <v>102</v>
      </c>
      <c r="B7" s="81"/>
      <c r="C7" s="82"/>
      <c r="D7" s="83" t="s">
        <v>37</v>
      </c>
      <c r="E7" s="84" t="str">
        <f>E6</f>
        <v>Ex-FFR-1</v>
      </c>
      <c r="F7" s="84" t="s">
        <v>53</v>
      </c>
      <c r="G7" s="84" t="s">
        <v>57</v>
      </c>
      <c r="H7" s="91">
        <f>H6</f>
        <v>43252</v>
      </c>
      <c r="I7" s="91">
        <f>I6</f>
        <v>43616</v>
      </c>
      <c r="J7" s="84" t="str">
        <f t="shared" ref="J7:J70" si="0">TEXT(H7,"DD.MM.YY")&amp;" - "&amp;TEXT(I7,"DD.MM.YY")&amp;" ("&amp;DATEDIF(H7,I7+1,"m")&amp;" months)"</f>
        <v>01.06.18 - 31.05.19 (12 months)</v>
      </c>
      <c r="K7" s="86" t="s">
        <v>32</v>
      </c>
      <c r="L7" s="87">
        <v>0.29166666666666669</v>
      </c>
      <c r="M7" s="88">
        <v>0.95833333333333337</v>
      </c>
      <c r="N7" s="86">
        <v>16</v>
      </c>
      <c r="O7" s="87">
        <v>0.29166666666666669</v>
      </c>
      <c r="P7" s="88">
        <v>0.95833333333333337</v>
      </c>
      <c r="Q7" s="86">
        <v>16</v>
      </c>
      <c r="R7" s="87">
        <v>0.29166666666666669</v>
      </c>
      <c r="S7" s="88">
        <v>0.95833333333333337</v>
      </c>
      <c r="T7" s="86">
        <v>16</v>
      </c>
      <c r="U7" s="89">
        <v>600</v>
      </c>
      <c r="V7" s="90">
        <v>100</v>
      </c>
      <c r="W7" s="86" t="s">
        <v>33</v>
      </c>
      <c r="X7" s="86" t="s">
        <v>33</v>
      </c>
      <c r="Y7" s="86" t="s">
        <v>33</v>
      </c>
      <c r="Z7" s="86" t="s">
        <v>33</v>
      </c>
      <c r="AA7" s="86" t="s">
        <v>33</v>
      </c>
      <c r="AB7" s="86" t="s">
        <v>33</v>
      </c>
      <c r="AC7" s="86" t="s">
        <v>33</v>
      </c>
      <c r="AD7" s="86" t="s">
        <v>33</v>
      </c>
      <c r="AE7" s="86" t="s">
        <v>33</v>
      </c>
      <c r="AF7" s="86" t="s">
        <v>33</v>
      </c>
      <c r="AG7" s="86" t="s">
        <v>33</v>
      </c>
      <c r="AH7" s="86" t="s">
        <v>33</v>
      </c>
      <c r="AI7" s="86" t="s">
        <v>33</v>
      </c>
      <c r="AJ7" s="86" t="s">
        <v>33</v>
      </c>
      <c r="AK7" s="86" t="s">
        <v>33</v>
      </c>
      <c r="AL7" s="86" t="s">
        <v>33</v>
      </c>
      <c r="AM7" s="86"/>
      <c r="AN7" s="86" t="s">
        <v>33</v>
      </c>
      <c r="AO7" s="86" t="s">
        <v>33</v>
      </c>
      <c r="AP7" s="86" t="s">
        <v>33</v>
      </c>
    </row>
    <row r="8" spans="1:42" s="2" customFormat="1" ht="25.5">
      <c r="A8" s="66">
        <f>A6+0.001</f>
        <v>102.001</v>
      </c>
      <c r="B8" s="66" t="s">
        <v>316</v>
      </c>
      <c r="C8" s="76">
        <v>1.3</v>
      </c>
      <c r="D8" s="135" t="s">
        <v>88</v>
      </c>
      <c r="E8" s="135" t="s">
        <v>89</v>
      </c>
      <c r="F8" s="135" t="s">
        <v>53</v>
      </c>
      <c r="G8" s="135" t="s">
        <v>64</v>
      </c>
      <c r="H8" s="136">
        <v>43555</v>
      </c>
      <c r="I8" s="136">
        <v>43738</v>
      </c>
      <c r="J8" s="68" t="str">
        <f t="shared" si="0"/>
        <v>31.03.19 - 30.09.19 (6 months)</v>
      </c>
      <c r="K8" s="60" t="s">
        <v>32</v>
      </c>
      <c r="L8" s="137">
        <v>2300</v>
      </c>
      <c r="M8" s="137">
        <v>700</v>
      </c>
      <c r="N8" s="69">
        <f t="shared" ref="N8:N22" si="1">IF(L8&gt;M8, (2400-L8+M8)/100, IF(L8=M8, 24, (M8-L8)/100))</f>
        <v>8</v>
      </c>
      <c r="O8" s="137">
        <v>2300</v>
      </c>
      <c r="P8" s="137">
        <v>700</v>
      </c>
      <c r="Q8" s="69">
        <f t="shared" ref="Q8:Q22" si="2">IF(O8&gt;P8, (2400-O8+P8)/100, IF(O8=P8, 24, (P8-O8)/100))</f>
        <v>8</v>
      </c>
      <c r="R8" s="137">
        <v>2300</v>
      </c>
      <c r="S8" s="137">
        <v>700</v>
      </c>
      <c r="T8" s="69">
        <f t="shared" ref="T8:T14" si="3">IF(R8&gt;S8, (2400-R8+S8)/100, IF(R8=S8, 24, (S8-R8)/100))</f>
        <v>8</v>
      </c>
      <c r="U8" s="135">
        <v>362.44</v>
      </c>
      <c r="V8" s="135">
        <v>0</v>
      </c>
      <c r="W8" s="135">
        <v>0</v>
      </c>
      <c r="X8" s="135">
        <v>0</v>
      </c>
      <c r="Y8" s="138"/>
      <c r="Z8" s="135"/>
      <c r="AA8" s="135"/>
      <c r="AB8" s="135"/>
      <c r="AC8" s="135"/>
      <c r="AD8" s="135">
        <v>16.399999999999999</v>
      </c>
      <c r="AE8" s="135">
        <v>41</v>
      </c>
      <c r="AF8" s="135">
        <v>41</v>
      </c>
      <c r="AG8" s="135">
        <v>16.399999999999999</v>
      </c>
      <c r="AH8" s="135">
        <v>41</v>
      </c>
      <c r="AI8" s="135">
        <v>0</v>
      </c>
      <c r="AJ8" s="135">
        <v>0</v>
      </c>
      <c r="AK8" s="139"/>
      <c r="AL8" s="139"/>
      <c r="AM8" s="140"/>
      <c r="AN8" s="135"/>
      <c r="AO8" s="135"/>
      <c r="AP8" s="139"/>
    </row>
    <row r="9" spans="1:42" s="2" customFormat="1" ht="25.5">
      <c r="A9" s="64">
        <f t="shared" ref="A9:A17" si="4">A8+0.001</f>
        <v>102.00200000000001</v>
      </c>
      <c r="B9" s="66" t="s">
        <v>316</v>
      </c>
      <c r="C9" s="76">
        <v>1.3</v>
      </c>
      <c r="D9" s="135" t="s">
        <v>88</v>
      </c>
      <c r="E9" s="135" t="s">
        <v>89</v>
      </c>
      <c r="F9" s="141" t="s">
        <v>53</v>
      </c>
      <c r="G9" s="141" t="s">
        <v>64</v>
      </c>
      <c r="H9" s="136">
        <v>43738</v>
      </c>
      <c r="I9" s="136">
        <v>43921</v>
      </c>
      <c r="J9" s="68" t="str">
        <f t="shared" si="0"/>
        <v>30.09.19 - 31.03.20 (6 months)</v>
      </c>
      <c r="K9" s="65" t="s">
        <v>32</v>
      </c>
      <c r="L9" s="137">
        <v>2300</v>
      </c>
      <c r="M9" s="137">
        <v>700</v>
      </c>
      <c r="N9" s="69">
        <f t="shared" si="1"/>
        <v>8</v>
      </c>
      <c r="O9" s="137">
        <v>2300</v>
      </c>
      <c r="P9" s="137">
        <v>700</v>
      </c>
      <c r="Q9" s="69">
        <f t="shared" si="2"/>
        <v>8</v>
      </c>
      <c r="R9" s="137">
        <v>2300</v>
      </c>
      <c r="S9" s="137">
        <v>700</v>
      </c>
      <c r="T9" s="67">
        <f t="shared" si="3"/>
        <v>8</v>
      </c>
      <c r="U9" s="141">
        <v>362.44</v>
      </c>
      <c r="V9" s="141">
        <v>0</v>
      </c>
      <c r="W9" s="141">
        <v>0</v>
      </c>
      <c r="X9" s="141">
        <v>0</v>
      </c>
      <c r="Y9" s="142"/>
      <c r="Z9" s="141"/>
      <c r="AA9" s="141"/>
      <c r="AB9" s="141"/>
      <c r="AC9" s="141"/>
      <c r="AD9" s="141">
        <v>16.399999999999999</v>
      </c>
      <c r="AE9" s="141">
        <v>41</v>
      </c>
      <c r="AF9" s="141">
        <v>41</v>
      </c>
      <c r="AG9" s="141">
        <v>16.399999999999999</v>
      </c>
      <c r="AH9" s="141">
        <v>41</v>
      </c>
      <c r="AI9" s="141">
        <v>0</v>
      </c>
      <c r="AJ9" s="141">
        <v>0</v>
      </c>
      <c r="AK9" s="143"/>
      <c r="AL9" s="143"/>
      <c r="AM9" s="63"/>
      <c r="AN9" s="141"/>
      <c r="AO9" s="141"/>
      <c r="AP9" s="143"/>
    </row>
    <row r="10" spans="1:42" s="2" customFormat="1" ht="25.5">
      <c r="A10" s="64">
        <f t="shared" si="4"/>
        <v>102.00300000000001</v>
      </c>
      <c r="B10" s="66" t="s">
        <v>316</v>
      </c>
      <c r="C10" s="76">
        <v>1.3</v>
      </c>
      <c r="D10" s="135" t="s">
        <v>88</v>
      </c>
      <c r="E10" s="135" t="s">
        <v>89</v>
      </c>
      <c r="F10" s="141" t="s">
        <v>53</v>
      </c>
      <c r="G10" s="141" t="s">
        <v>64</v>
      </c>
      <c r="H10" s="136">
        <v>43921</v>
      </c>
      <c r="I10" s="136">
        <v>44104</v>
      </c>
      <c r="J10" s="68" t="str">
        <f t="shared" si="0"/>
        <v>31.03.20 - 30.09.20 (6 months)</v>
      </c>
      <c r="K10" s="65" t="s">
        <v>32</v>
      </c>
      <c r="L10" s="137">
        <v>2300</v>
      </c>
      <c r="M10" s="137">
        <v>700</v>
      </c>
      <c r="N10" s="69">
        <f t="shared" si="1"/>
        <v>8</v>
      </c>
      <c r="O10" s="137">
        <v>2300</v>
      </c>
      <c r="P10" s="137">
        <v>700</v>
      </c>
      <c r="Q10" s="69">
        <f t="shared" si="2"/>
        <v>8</v>
      </c>
      <c r="R10" s="137">
        <v>2300</v>
      </c>
      <c r="S10" s="137">
        <v>700</v>
      </c>
      <c r="T10" s="67">
        <f t="shared" si="3"/>
        <v>8</v>
      </c>
      <c r="U10" s="141">
        <v>362.44</v>
      </c>
      <c r="V10" s="141">
        <v>0</v>
      </c>
      <c r="W10" s="141">
        <v>0</v>
      </c>
      <c r="X10" s="141">
        <v>0</v>
      </c>
      <c r="Y10" s="142"/>
      <c r="Z10" s="141"/>
      <c r="AA10" s="141"/>
      <c r="AB10" s="141"/>
      <c r="AC10" s="141"/>
      <c r="AD10" s="141">
        <v>16.399999999999999</v>
      </c>
      <c r="AE10" s="141">
        <v>41</v>
      </c>
      <c r="AF10" s="141">
        <v>41</v>
      </c>
      <c r="AG10" s="141">
        <v>16.399999999999999</v>
      </c>
      <c r="AH10" s="141">
        <v>41</v>
      </c>
      <c r="AI10" s="141">
        <v>0</v>
      </c>
      <c r="AJ10" s="141">
        <v>0</v>
      </c>
      <c r="AK10" s="143"/>
      <c r="AL10" s="143"/>
      <c r="AM10" s="63"/>
      <c r="AN10" s="141"/>
      <c r="AO10" s="141"/>
      <c r="AP10" s="143"/>
    </row>
    <row r="11" spans="1:42" s="2" customFormat="1" ht="25.5">
      <c r="A11" s="64">
        <f t="shared" si="4"/>
        <v>102.00400000000002</v>
      </c>
      <c r="B11" s="66" t="s">
        <v>316</v>
      </c>
      <c r="C11" s="76">
        <v>1.3</v>
      </c>
      <c r="D11" s="135" t="s">
        <v>88</v>
      </c>
      <c r="E11" s="135" t="s">
        <v>89</v>
      </c>
      <c r="F11" s="141" t="s">
        <v>53</v>
      </c>
      <c r="G11" s="141" t="s">
        <v>64</v>
      </c>
      <c r="H11" s="136">
        <v>43555</v>
      </c>
      <c r="I11" s="136">
        <v>43738</v>
      </c>
      <c r="J11" s="68" t="str">
        <f t="shared" si="0"/>
        <v>31.03.19 - 30.09.19 (6 months)</v>
      </c>
      <c r="K11" s="65" t="s">
        <v>32</v>
      </c>
      <c r="L11" s="137">
        <v>2300</v>
      </c>
      <c r="M11" s="137">
        <v>700</v>
      </c>
      <c r="N11" s="69">
        <f t="shared" si="1"/>
        <v>8</v>
      </c>
      <c r="O11" s="137">
        <v>2300</v>
      </c>
      <c r="P11" s="137">
        <v>700</v>
      </c>
      <c r="Q11" s="69">
        <f t="shared" si="2"/>
        <v>8</v>
      </c>
      <c r="R11" s="137">
        <v>2300</v>
      </c>
      <c r="S11" s="137">
        <v>700</v>
      </c>
      <c r="T11" s="67">
        <f t="shared" si="3"/>
        <v>8</v>
      </c>
      <c r="U11" s="141">
        <v>84</v>
      </c>
      <c r="V11" s="141">
        <v>0</v>
      </c>
      <c r="W11" s="141">
        <v>0</v>
      </c>
      <c r="X11" s="141">
        <v>0</v>
      </c>
      <c r="Y11" s="142"/>
      <c r="Z11" s="141"/>
      <c r="AA11" s="141"/>
      <c r="AB11" s="141"/>
      <c r="AC11" s="141"/>
      <c r="AD11" s="141">
        <v>0</v>
      </c>
      <c r="AE11" s="141">
        <v>0</v>
      </c>
      <c r="AF11" s="141">
        <v>0</v>
      </c>
      <c r="AG11" s="141">
        <v>0</v>
      </c>
      <c r="AH11" s="141">
        <v>0</v>
      </c>
      <c r="AI11" s="141">
        <v>6</v>
      </c>
      <c r="AJ11" s="141">
        <v>15</v>
      </c>
      <c r="AK11" s="143"/>
      <c r="AL11" s="143"/>
      <c r="AM11" s="63"/>
      <c r="AN11" s="141"/>
      <c r="AO11" s="141"/>
      <c r="AP11" s="143"/>
    </row>
    <row r="12" spans="1:42" s="2" customFormat="1" ht="25.5">
      <c r="A12" s="64">
        <f t="shared" si="4"/>
        <v>102.00500000000002</v>
      </c>
      <c r="B12" s="66" t="s">
        <v>316</v>
      </c>
      <c r="C12" s="76">
        <v>1.3</v>
      </c>
      <c r="D12" s="135" t="s">
        <v>88</v>
      </c>
      <c r="E12" s="135" t="s">
        <v>89</v>
      </c>
      <c r="F12" s="141" t="s">
        <v>53</v>
      </c>
      <c r="G12" s="141" t="s">
        <v>64</v>
      </c>
      <c r="H12" s="136">
        <v>43738</v>
      </c>
      <c r="I12" s="136">
        <v>43921</v>
      </c>
      <c r="J12" s="68" t="str">
        <f t="shared" si="0"/>
        <v>30.09.19 - 31.03.20 (6 months)</v>
      </c>
      <c r="K12" s="65" t="s">
        <v>32</v>
      </c>
      <c r="L12" s="137">
        <v>2300</v>
      </c>
      <c r="M12" s="137">
        <v>700</v>
      </c>
      <c r="N12" s="69">
        <f t="shared" si="1"/>
        <v>8</v>
      </c>
      <c r="O12" s="137">
        <v>2300</v>
      </c>
      <c r="P12" s="137">
        <v>700</v>
      </c>
      <c r="Q12" s="69">
        <f t="shared" si="2"/>
        <v>8</v>
      </c>
      <c r="R12" s="137">
        <v>2300</v>
      </c>
      <c r="S12" s="137">
        <v>700</v>
      </c>
      <c r="T12" s="67">
        <f t="shared" si="3"/>
        <v>8</v>
      </c>
      <c r="U12" s="141">
        <v>196</v>
      </c>
      <c r="V12" s="141">
        <v>0</v>
      </c>
      <c r="W12" s="141">
        <v>0</v>
      </c>
      <c r="X12" s="141">
        <v>0</v>
      </c>
      <c r="Y12" s="142"/>
      <c r="Z12" s="141"/>
      <c r="AA12" s="141"/>
      <c r="AB12" s="141"/>
      <c r="AC12" s="141"/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14</v>
      </c>
      <c r="AJ12" s="144">
        <v>35</v>
      </c>
      <c r="AK12" s="143"/>
      <c r="AL12" s="143"/>
      <c r="AM12" s="63"/>
      <c r="AN12" s="141"/>
      <c r="AO12" s="141"/>
      <c r="AP12" s="143"/>
    </row>
    <row r="13" spans="1:42" s="2" customFormat="1" ht="25.5">
      <c r="A13" s="64">
        <f t="shared" si="4"/>
        <v>102.00600000000003</v>
      </c>
      <c r="B13" s="66" t="s">
        <v>316</v>
      </c>
      <c r="C13" s="76">
        <v>1.3</v>
      </c>
      <c r="D13" s="135" t="s">
        <v>88</v>
      </c>
      <c r="E13" s="135" t="s">
        <v>89</v>
      </c>
      <c r="F13" s="141" t="s">
        <v>53</v>
      </c>
      <c r="G13" s="141" t="s">
        <v>64</v>
      </c>
      <c r="H13" s="136">
        <v>43921</v>
      </c>
      <c r="I13" s="136">
        <v>44104</v>
      </c>
      <c r="J13" s="68" t="str">
        <f t="shared" si="0"/>
        <v>31.03.20 - 30.09.20 (6 months)</v>
      </c>
      <c r="K13" s="65" t="s">
        <v>32</v>
      </c>
      <c r="L13" s="137">
        <v>2300</v>
      </c>
      <c r="M13" s="137">
        <v>700</v>
      </c>
      <c r="N13" s="69">
        <f t="shared" si="1"/>
        <v>8</v>
      </c>
      <c r="O13" s="137">
        <v>2300</v>
      </c>
      <c r="P13" s="137">
        <v>700</v>
      </c>
      <c r="Q13" s="69">
        <f t="shared" si="2"/>
        <v>8</v>
      </c>
      <c r="R13" s="137">
        <v>2300</v>
      </c>
      <c r="S13" s="137">
        <v>700</v>
      </c>
      <c r="T13" s="67">
        <f t="shared" si="3"/>
        <v>8</v>
      </c>
      <c r="U13" s="141">
        <v>196</v>
      </c>
      <c r="V13" s="141">
        <v>0</v>
      </c>
      <c r="W13" s="141">
        <v>0</v>
      </c>
      <c r="X13" s="141">
        <v>0</v>
      </c>
      <c r="Y13" s="142"/>
      <c r="Z13" s="141"/>
      <c r="AA13" s="141"/>
      <c r="AB13" s="141"/>
      <c r="AC13" s="141"/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14</v>
      </c>
      <c r="AJ13" s="144">
        <v>35</v>
      </c>
      <c r="AK13" s="143"/>
      <c r="AL13" s="143"/>
      <c r="AM13" s="63"/>
      <c r="AN13" s="141"/>
      <c r="AO13" s="141"/>
      <c r="AP13" s="143"/>
    </row>
    <row r="14" spans="1:42" s="2" customFormat="1" ht="25.5">
      <c r="A14" s="64">
        <f t="shared" si="4"/>
        <v>102.00700000000003</v>
      </c>
      <c r="B14" s="66" t="s">
        <v>316</v>
      </c>
      <c r="C14" s="77">
        <v>1.3</v>
      </c>
      <c r="D14" s="141" t="s">
        <v>90</v>
      </c>
      <c r="E14" s="141" t="s">
        <v>91</v>
      </c>
      <c r="F14" s="141" t="s">
        <v>92</v>
      </c>
      <c r="G14" s="141" t="s">
        <v>64</v>
      </c>
      <c r="H14" s="136">
        <v>43374</v>
      </c>
      <c r="I14" s="136">
        <v>43555</v>
      </c>
      <c r="J14" s="68" t="str">
        <f t="shared" si="0"/>
        <v>01.10.18 - 31.03.19 (6 months)</v>
      </c>
      <c r="K14" s="65" t="s">
        <v>32</v>
      </c>
      <c r="L14" s="137">
        <v>2300</v>
      </c>
      <c r="M14" s="137">
        <v>700</v>
      </c>
      <c r="N14" s="69">
        <f t="shared" si="1"/>
        <v>8</v>
      </c>
      <c r="O14" s="137">
        <v>2300</v>
      </c>
      <c r="P14" s="137">
        <v>700</v>
      </c>
      <c r="Q14" s="69">
        <f t="shared" si="2"/>
        <v>8</v>
      </c>
      <c r="R14" s="137">
        <v>2300</v>
      </c>
      <c r="S14" s="137">
        <v>700</v>
      </c>
      <c r="T14" s="69">
        <f t="shared" si="3"/>
        <v>8</v>
      </c>
      <c r="U14" s="135">
        <v>158</v>
      </c>
      <c r="V14" s="135">
        <v>0</v>
      </c>
      <c r="W14" s="135">
        <v>0</v>
      </c>
      <c r="X14" s="135">
        <v>0</v>
      </c>
      <c r="Y14" s="145" t="s">
        <v>33</v>
      </c>
      <c r="Z14" s="135" t="s">
        <v>33</v>
      </c>
      <c r="AA14" s="135" t="s">
        <v>33</v>
      </c>
      <c r="AB14" s="135" t="s">
        <v>33</v>
      </c>
      <c r="AC14" s="135" t="s">
        <v>33</v>
      </c>
      <c r="AD14" s="141">
        <f>0.4*20</f>
        <v>8</v>
      </c>
      <c r="AE14" s="141">
        <f>1*20</f>
        <v>20</v>
      </c>
      <c r="AF14" s="141">
        <f>20</f>
        <v>20</v>
      </c>
      <c r="AG14" s="141">
        <f>0.4*20</f>
        <v>8</v>
      </c>
      <c r="AH14" s="141">
        <v>20</v>
      </c>
      <c r="AI14" s="141">
        <f>0.4*20</f>
        <v>8</v>
      </c>
      <c r="AJ14" s="141">
        <f>20</f>
        <v>20</v>
      </c>
      <c r="AK14" s="139" t="s">
        <v>93</v>
      </c>
      <c r="AL14" s="139" t="s">
        <v>33</v>
      </c>
      <c r="AM14" s="139" t="s">
        <v>94</v>
      </c>
      <c r="AN14" s="139" t="s">
        <v>33</v>
      </c>
      <c r="AO14" s="139" t="s">
        <v>33</v>
      </c>
      <c r="AP14" s="139" t="s">
        <v>95</v>
      </c>
    </row>
    <row r="15" spans="1:42" s="2" customFormat="1" ht="25.5">
      <c r="A15" s="64">
        <f t="shared" si="4"/>
        <v>102.00800000000004</v>
      </c>
      <c r="B15" s="66" t="s">
        <v>316</v>
      </c>
      <c r="C15" s="77">
        <v>2</v>
      </c>
      <c r="D15" s="141" t="s">
        <v>90</v>
      </c>
      <c r="E15" s="141" t="s">
        <v>91</v>
      </c>
      <c r="F15" s="141" t="s">
        <v>92</v>
      </c>
      <c r="G15" s="141" t="s">
        <v>64</v>
      </c>
      <c r="H15" s="136">
        <v>43556</v>
      </c>
      <c r="I15" s="136">
        <v>43738</v>
      </c>
      <c r="J15" s="68" t="str">
        <f t="shared" si="0"/>
        <v>01.04.19 - 30.09.19 (6 months)</v>
      </c>
      <c r="K15" s="65" t="s">
        <v>32</v>
      </c>
      <c r="L15" s="137">
        <v>2300</v>
      </c>
      <c r="M15" s="137">
        <v>700</v>
      </c>
      <c r="N15" s="69">
        <f t="shared" si="1"/>
        <v>8</v>
      </c>
      <c r="O15" s="137">
        <v>2300</v>
      </c>
      <c r="P15" s="137">
        <v>700</v>
      </c>
      <c r="Q15" s="69">
        <f t="shared" si="2"/>
        <v>8</v>
      </c>
      <c r="R15" s="137">
        <v>2300</v>
      </c>
      <c r="S15" s="137">
        <v>700</v>
      </c>
      <c r="T15" s="67">
        <f t="shared" ref="T15:T20" si="5">IF(R15&gt;S15, (2400-R15+S15)/100, IF(R15=S15, 24, (S15-R15)/100))</f>
        <v>8</v>
      </c>
      <c r="U15" s="141">
        <v>240</v>
      </c>
      <c r="V15" s="135">
        <v>0</v>
      </c>
      <c r="W15" s="135">
        <v>0</v>
      </c>
      <c r="X15" s="135">
        <v>0</v>
      </c>
      <c r="Y15" s="145" t="s">
        <v>33</v>
      </c>
      <c r="Z15" s="135" t="s">
        <v>33</v>
      </c>
      <c r="AA15" s="135" t="s">
        <v>33</v>
      </c>
      <c r="AB15" s="135" t="s">
        <v>33</v>
      </c>
      <c r="AC15" s="135" t="s">
        <v>33</v>
      </c>
      <c r="AD15" s="141">
        <f t="shared" ref="AD15:AD20" si="6">0.4*20</f>
        <v>8</v>
      </c>
      <c r="AE15" s="141">
        <f t="shared" ref="AE15:AE20" si="7">1*20</f>
        <v>20</v>
      </c>
      <c r="AF15" s="141">
        <f>20</f>
        <v>20</v>
      </c>
      <c r="AG15" s="141">
        <f t="shared" ref="AG15:AG20" si="8">0.4*20</f>
        <v>8</v>
      </c>
      <c r="AH15" s="141">
        <v>20</v>
      </c>
      <c r="AI15" s="141">
        <f t="shared" ref="AI15:AI20" si="9">0.4*20</f>
        <v>8</v>
      </c>
      <c r="AJ15" s="141">
        <f>20</f>
        <v>20</v>
      </c>
      <c r="AK15" s="139" t="s">
        <v>93</v>
      </c>
      <c r="AL15" s="139" t="s">
        <v>33</v>
      </c>
      <c r="AM15" s="139" t="s">
        <v>94</v>
      </c>
      <c r="AN15" s="139" t="s">
        <v>33</v>
      </c>
      <c r="AO15" s="139" t="s">
        <v>33</v>
      </c>
      <c r="AP15" s="139" t="s">
        <v>95</v>
      </c>
    </row>
    <row r="16" spans="1:42" s="2" customFormat="1" ht="25.5">
      <c r="A16" s="64">
        <f t="shared" si="4"/>
        <v>102.00900000000004</v>
      </c>
      <c r="B16" s="66" t="s">
        <v>316</v>
      </c>
      <c r="C16" s="77">
        <v>1.3</v>
      </c>
      <c r="D16" s="141" t="s">
        <v>90</v>
      </c>
      <c r="E16" s="141" t="s">
        <v>91</v>
      </c>
      <c r="F16" s="141" t="s">
        <v>92</v>
      </c>
      <c r="G16" s="141" t="s">
        <v>64</v>
      </c>
      <c r="H16" s="136">
        <v>43556</v>
      </c>
      <c r="I16" s="136">
        <v>43738</v>
      </c>
      <c r="J16" s="68" t="str">
        <f t="shared" si="0"/>
        <v>01.04.19 - 30.09.19 (6 months)</v>
      </c>
      <c r="K16" s="65" t="s">
        <v>32</v>
      </c>
      <c r="L16" s="137">
        <v>700</v>
      </c>
      <c r="M16" s="137">
        <v>2300</v>
      </c>
      <c r="N16" s="69">
        <f t="shared" si="1"/>
        <v>16</v>
      </c>
      <c r="O16" s="137">
        <v>700</v>
      </c>
      <c r="P16" s="137">
        <v>2300</v>
      </c>
      <c r="Q16" s="69">
        <f t="shared" si="2"/>
        <v>16</v>
      </c>
      <c r="R16" s="137">
        <v>700</v>
      </c>
      <c r="S16" s="137">
        <v>2300</v>
      </c>
      <c r="T16" s="67">
        <f t="shared" si="5"/>
        <v>16</v>
      </c>
      <c r="U16" s="141">
        <v>90</v>
      </c>
      <c r="V16" s="135">
        <v>0</v>
      </c>
      <c r="W16" s="135">
        <v>0</v>
      </c>
      <c r="X16" s="135">
        <v>0</v>
      </c>
      <c r="Y16" s="145" t="s">
        <v>33</v>
      </c>
      <c r="Z16" s="135" t="s">
        <v>33</v>
      </c>
      <c r="AA16" s="135" t="s">
        <v>33</v>
      </c>
      <c r="AB16" s="135" t="s">
        <v>33</v>
      </c>
      <c r="AC16" s="135" t="s">
        <v>33</v>
      </c>
      <c r="AD16" s="141">
        <f t="shared" si="6"/>
        <v>8</v>
      </c>
      <c r="AE16" s="141">
        <f t="shared" si="7"/>
        <v>20</v>
      </c>
      <c r="AF16" s="141">
        <f>20</f>
        <v>20</v>
      </c>
      <c r="AG16" s="141">
        <f t="shared" si="8"/>
        <v>8</v>
      </c>
      <c r="AH16" s="141">
        <v>20</v>
      </c>
      <c r="AI16" s="141">
        <f t="shared" si="9"/>
        <v>8</v>
      </c>
      <c r="AJ16" s="141">
        <f>20</f>
        <v>20</v>
      </c>
      <c r="AK16" s="139" t="s">
        <v>93</v>
      </c>
      <c r="AL16" s="139" t="s">
        <v>33</v>
      </c>
      <c r="AM16" s="139" t="s">
        <v>94</v>
      </c>
      <c r="AN16" s="139" t="s">
        <v>33</v>
      </c>
      <c r="AO16" s="139" t="s">
        <v>33</v>
      </c>
      <c r="AP16" s="139" t="s">
        <v>95</v>
      </c>
    </row>
    <row r="17" spans="1:42" s="2" customFormat="1" ht="25.5">
      <c r="A17" s="64">
        <f t="shared" si="4"/>
        <v>102.01000000000005</v>
      </c>
      <c r="B17" s="66" t="s">
        <v>316</v>
      </c>
      <c r="C17" s="77">
        <v>2</v>
      </c>
      <c r="D17" s="141" t="s">
        <v>90</v>
      </c>
      <c r="E17" s="141" t="s">
        <v>91</v>
      </c>
      <c r="F17" s="141" t="s">
        <v>92</v>
      </c>
      <c r="G17" s="141" t="s">
        <v>64</v>
      </c>
      <c r="H17" s="136">
        <v>43739</v>
      </c>
      <c r="I17" s="136">
        <v>43921</v>
      </c>
      <c r="J17" s="68" t="str">
        <f t="shared" si="0"/>
        <v>01.10.19 - 31.03.20 (6 months)</v>
      </c>
      <c r="K17" s="65" t="s">
        <v>32</v>
      </c>
      <c r="L17" s="137">
        <v>2300</v>
      </c>
      <c r="M17" s="137">
        <v>700</v>
      </c>
      <c r="N17" s="69">
        <f t="shared" si="1"/>
        <v>8</v>
      </c>
      <c r="O17" s="137">
        <v>2300</v>
      </c>
      <c r="P17" s="137">
        <v>700</v>
      </c>
      <c r="Q17" s="69">
        <f t="shared" si="2"/>
        <v>8</v>
      </c>
      <c r="R17" s="137">
        <v>2300</v>
      </c>
      <c r="S17" s="137">
        <v>700</v>
      </c>
      <c r="T17" s="67">
        <f t="shared" si="5"/>
        <v>8</v>
      </c>
      <c r="U17" s="141">
        <v>306</v>
      </c>
      <c r="V17" s="135">
        <v>0</v>
      </c>
      <c r="W17" s="135">
        <v>0</v>
      </c>
      <c r="X17" s="135">
        <v>0</v>
      </c>
      <c r="Y17" s="145" t="s">
        <v>33</v>
      </c>
      <c r="Z17" s="135" t="s">
        <v>33</v>
      </c>
      <c r="AA17" s="135" t="s">
        <v>33</v>
      </c>
      <c r="AB17" s="135" t="s">
        <v>33</v>
      </c>
      <c r="AC17" s="135" t="s">
        <v>33</v>
      </c>
      <c r="AD17" s="141">
        <f t="shared" si="6"/>
        <v>8</v>
      </c>
      <c r="AE17" s="141">
        <f t="shared" si="7"/>
        <v>20</v>
      </c>
      <c r="AF17" s="141">
        <f>20</f>
        <v>20</v>
      </c>
      <c r="AG17" s="141">
        <f t="shared" si="8"/>
        <v>8</v>
      </c>
      <c r="AH17" s="141">
        <v>20</v>
      </c>
      <c r="AI17" s="141">
        <f t="shared" si="9"/>
        <v>8</v>
      </c>
      <c r="AJ17" s="141">
        <f>20</f>
        <v>20</v>
      </c>
      <c r="AK17" s="139" t="s">
        <v>93</v>
      </c>
      <c r="AL17" s="139" t="s">
        <v>33</v>
      </c>
      <c r="AM17" s="139" t="s">
        <v>94</v>
      </c>
      <c r="AN17" s="139" t="s">
        <v>33</v>
      </c>
      <c r="AO17" s="139" t="s">
        <v>33</v>
      </c>
      <c r="AP17" s="139" t="s">
        <v>95</v>
      </c>
    </row>
    <row r="18" spans="1:42" s="2" customFormat="1" ht="25.5">
      <c r="A18" s="64">
        <f t="shared" ref="A18:A81" si="10">A17+0.001</f>
        <v>102.01100000000005</v>
      </c>
      <c r="B18" s="66" t="s">
        <v>316</v>
      </c>
      <c r="C18" s="77">
        <v>1.3</v>
      </c>
      <c r="D18" s="141" t="s">
        <v>90</v>
      </c>
      <c r="E18" s="141" t="s">
        <v>91</v>
      </c>
      <c r="F18" s="141" t="s">
        <v>92</v>
      </c>
      <c r="G18" s="141" t="s">
        <v>64</v>
      </c>
      <c r="H18" s="136">
        <v>43739</v>
      </c>
      <c r="I18" s="136">
        <v>43921</v>
      </c>
      <c r="J18" s="68" t="str">
        <f t="shared" si="0"/>
        <v>01.10.19 - 31.03.20 (6 months)</v>
      </c>
      <c r="K18" s="65" t="s">
        <v>32</v>
      </c>
      <c r="L18" s="137">
        <v>700</v>
      </c>
      <c r="M18" s="137">
        <v>2300</v>
      </c>
      <c r="N18" s="69">
        <f t="shared" si="1"/>
        <v>16</v>
      </c>
      <c r="O18" s="137">
        <v>700</v>
      </c>
      <c r="P18" s="137">
        <v>2300</v>
      </c>
      <c r="Q18" s="69">
        <f t="shared" si="2"/>
        <v>16</v>
      </c>
      <c r="R18" s="137">
        <v>700</v>
      </c>
      <c r="S18" s="137">
        <v>2300</v>
      </c>
      <c r="T18" s="67">
        <f t="shared" si="5"/>
        <v>16</v>
      </c>
      <c r="U18" s="141">
        <v>148</v>
      </c>
      <c r="V18" s="135">
        <v>0</v>
      </c>
      <c r="W18" s="135">
        <v>0</v>
      </c>
      <c r="X18" s="135">
        <v>0</v>
      </c>
      <c r="Y18" s="145" t="s">
        <v>33</v>
      </c>
      <c r="Z18" s="135" t="s">
        <v>33</v>
      </c>
      <c r="AA18" s="135" t="s">
        <v>33</v>
      </c>
      <c r="AB18" s="135" t="s">
        <v>33</v>
      </c>
      <c r="AC18" s="135" t="s">
        <v>33</v>
      </c>
      <c r="AD18" s="141">
        <f t="shared" si="6"/>
        <v>8</v>
      </c>
      <c r="AE18" s="141">
        <f t="shared" si="7"/>
        <v>20</v>
      </c>
      <c r="AF18" s="141">
        <f>20</f>
        <v>20</v>
      </c>
      <c r="AG18" s="141">
        <f t="shared" si="8"/>
        <v>8</v>
      </c>
      <c r="AH18" s="141">
        <v>20</v>
      </c>
      <c r="AI18" s="141">
        <f t="shared" si="9"/>
        <v>8</v>
      </c>
      <c r="AJ18" s="141">
        <f>20</f>
        <v>20</v>
      </c>
      <c r="AK18" s="139" t="s">
        <v>93</v>
      </c>
      <c r="AL18" s="139" t="s">
        <v>33</v>
      </c>
      <c r="AM18" s="139" t="s">
        <v>94</v>
      </c>
      <c r="AN18" s="139" t="s">
        <v>33</v>
      </c>
      <c r="AO18" s="139" t="s">
        <v>33</v>
      </c>
      <c r="AP18" s="139" t="s">
        <v>95</v>
      </c>
    </row>
    <row r="19" spans="1:42" s="2" customFormat="1" ht="25.5">
      <c r="A19" s="64">
        <f t="shared" si="10"/>
        <v>102.01200000000006</v>
      </c>
      <c r="B19" s="66" t="s">
        <v>316</v>
      </c>
      <c r="C19" s="77">
        <v>2</v>
      </c>
      <c r="D19" s="141" t="s">
        <v>90</v>
      </c>
      <c r="E19" s="141" t="s">
        <v>91</v>
      </c>
      <c r="F19" s="141" t="s">
        <v>92</v>
      </c>
      <c r="G19" s="141" t="s">
        <v>64</v>
      </c>
      <c r="H19" s="136">
        <v>43922</v>
      </c>
      <c r="I19" s="136">
        <v>44104</v>
      </c>
      <c r="J19" s="68" t="str">
        <f t="shared" si="0"/>
        <v>01.04.20 - 30.09.20 (6 months)</v>
      </c>
      <c r="K19" s="65" t="s">
        <v>32</v>
      </c>
      <c r="L19" s="137">
        <v>2300</v>
      </c>
      <c r="M19" s="137">
        <v>700</v>
      </c>
      <c r="N19" s="69">
        <f t="shared" si="1"/>
        <v>8</v>
      </c>
      <c r="O19" s="137">
        <v>2300</v>
      </c>
      <c r="P19" s="137">
        <v>700</v>
      </c>
      <c r="Q19" s="69">
        <f t="shared" si="2"/>
        <v>8</v>
      </c>
      <c r="R19" s="137">
        <v>2300</v>
      </c>
      <c r="S19" s="137">
        <v>700</v>
      </c>
      <c r="T19" s="67">
        <f t="shared" si="5"/>
        <v>8</v>
      </c>
      <c r="U19" s="141">
        <v>380</v>
      </c>
      <c r="V19" s="135">
        <v>0</v>
      </c>
      <c r="W19" s="135">
        <v>0</v>
      </c>
      <c r="X19" s="135">
        <v>0</v>
      </c>
      <c r="Y19" s="145" t="s">
        <v>33</v>
      </c>
      <c r="Z19" s="135" t="s">
        <v>33</v>
      </c>
      <c r="AA19" s="135" t="s">
        <v>33</v>
      </c>
      <c r="AB19" s="135" t="s">
        <v>33</v>
      </c>
      <c r="AC19" s="135" t="s">
        <v>33</v>
      </c>
      <c r="AD19" s="141">
        <f t="shared" si="6"/>
        <v>8</v>
      </c>
      <c r="AE19" s="141">
        <f t="shared" si="7"/>
        <v>20</v>
      </c>
      <c r="AF19" s="141">
        <f>20</f>
        <v>20</v>
      </c>
      <c r="AG19" s="141">
        <f t="shared" si="8"/>
        <v>8</v>
      </c>
      <c r="AH19" s="141">
        <v>20</v>
      </c>
      <c r="AI19" s="141">
        <f t="shared" si="9"/>
        <v>8</v>
      </c>
      <c r="AJ19" s="141">
        <f>20</f>
        <v>20</v>
      </c>
      <c r="AK19" s="139" t="s">
        <v>93</v>
      </c>
      <c r="AL19" s="139" t="s">
        <v>33</v>
      </c>
      <c r="AM19" s="139" t="s">
        <v>94</v>
      </c>
      <c r="AN19" s="139" t="s">
        <v>33</v>
      </c>
      <c r="AO19" s="139" t="s">
        <v>33</v>
      </c>
      <c r="AP19" s="139" t="s">
        <v>95</v>
      </c>
    </row>
    <row r="20" spans="1:42" s="2" customFormat="1" ht="25.5">
      <c r="A20" s="64">
        <f t="shared" si="10"/>
        <v>102.01300000000006</v>
      </c>
      <c r="B20" s="66" t="s">
        <v>316</v>
      </c>
      <c r="C20" s="77">
        <v>1.3</v>
      </c>
      <c r="D20" s="141" t="s">
        <v>90</v>
      </c>
      <c r="E20" s="141" t="s">
        <v>91</v>
      </c>
      <c r="F20" s="141" t="s">
        <v>92</v>
      </c>
      <c r="G20" s="141" t="s">
        <v>64</v>
      </c>
      <c r="H20" s="136">
        <v>43922</v>
      </c>
      <c r="I20" s="136">
        <v>44104</v>
      </c>
      <c r="J20" s="68" t="str">
        <f t="shared" si="0"/>
        <v>01.04.20 - 30.09.20 (6 months)</v>
      </c>
      <c r="K20" s="65" t="s">
        <v>32</v>
      </c>
      <c r="L20" s="137">
        <v>700</v>
      </c>
      <c r="M20" s="137">
        <v>2300</v>
      </c>
      <c r="N20" s="69">
        <f t="shared" si="1"/>
        <v>16</v>
      </c>
      <c r="O20" s="137">
        <v>700</v>
      </c>
      <c r="P20" s="137">
        <v>2300</v>
      </c>
      <c r="Q20" s="69">
        <f t="shared" si="2"/>
        <v>16</v>
      </c>
      <c r="R20" s="137">
        <v>700</v>
      </c>
      <c r="S20" s="137">
        <v>2300</v>
      </c>
      <c r="T20" s="67">
        <f t="shared" si="5"/>
        <v>16</v>
      </c>
      <c r="U20" s="141">
        <v>190</v>
      </c>
      <c r="V20" s="135">
        <v>0</v>
      </c>
      <c r="W20" s="135">
        <v>0</v>
      </c>
      <c r="X20" s="135">
        <v>0</v>
      </c>
      <c r="Y20" s="145" t="s">
        <v>33</v>
      </c>
      <c r="Z20" s="135" t="s">
        <v>33</v>
      </c>
      <c r="AA20" s="135" t="s">
        <v>33</v>
      </c>
      <c r="AB20" s="135" t="s">
        <v>33</v>
      </c>
      <c r="AC20" s="135" t="s">
        <v>33</v>
      </c>
      <c r="AD20" s="141">
        <f t="shared" si="6"/>
        <v>8</v>
      </c>
      <c r="AE20" s="141">
        <f t="shared" si="7"/>
        <v>20</v>
      </c>
      <c r="AF20" s="141">
        <f>20</f>
        <v>20</v>
      </c>
      <c r="AG20" s="141">
        <f t="shared" si="8"/>
        <v>8</v>
      </c>
      <c r="AH20" s="141">
        <v>20</v>
      </c>
      <c r="AI20" s="141">
        <f t="shared" si="9"/>
        <v>8</v>
      </c>
      <c r="AJ20" s="141">
        <f>20</f>
        <v>20</v>
      </c>
      <c r="AK20" s="139" t="s">
        <v>93</v>
      </c>
      <c r="AL20" s="139" t="s">
        <v>33</v>
      </c>
      <c r="AM20" s="139" t="s">
        <v>94</v>
      </c>
      <c r="AN20" s="139" t="s">
        <v>33</v>
      </c>
      <c r="AO20" s="139" t="s">
        <v>33</v>
      </c>
      <c r="AP20" s="139" t="s">
        <v>95</v>
      </c>
    </row>
    <row r="21" spans="1:42" s="2" customFormat="1" ht="25.5">
      <c r="A21" s="64">
        <f t="shared" si="10"/>
        <v>102.01400000000007</v>
      </c>
      <c r="B21" s="66" t="s">
        <v>316</v>
      </c>
      <c r="C21" s="77">
        <v>1.3</v>
      </c>
      <c r="D21" s="141" t="s">
        <v>96</v>
      </c>
      <c r="E21" s="146" t="s">
        <v>297</v>
      </c>
      <c r="F21" s="141" t="s">
        <v>53</v>
      </c>
      <c r="G21" s="141" t="s">
        <v>64</v>
      </c>
      <c r="H21" s="136">
        <v>43373</v>
      </c>
      <c r="I21" s="136">
        <v>43555</v>
      </c>
      <c r="J21" s="68" t="str">
        <f t="shared" si="0"/>
        <v>30.09.18 - 31.03.19 (6 months)</v>
      </c>
      <c r="K21" s="65" t="s">
        <v>32</v>
      </c>
      <c r="L21" s="137">
        <v>2300</v>
      </c>
      <c r="M21" s="137">
        <v>700</v>
      </c>
      <c r="N21" s="69">
        <f t="shared" si="1"/>
        <v>8</v>
      </c>
      <c r="O21" s="137">
        <v>2300</v>
      </c>
      <c r="P21" s="137">
        <v>700</v>
      </c>
      <c r="Q21" s="69">
        <f t="shared" si="2"/>
        <v>8</v>
      </c>
      <c r="R21" s="137">
        <v>2300</v>
      </c>
      <c r="S21" s="137">
        <v>700</v>
      </c>
      <c r="T21" s="69">
        <f>IF(R21&gt;S21, (2400-R21+S21)/100, IF(R21=S21, 24, (S21-R21)/100))</f>
        <v>8</v>
      </c>
      <c r="U21" s="141">
        <f>10.94*MAX(AD21:AJ21)</f>
        <v>317.26</v>
      </c>
      <c r="V21" s="135"/>
      <c r="W21" s="135"/>
      <c r="X21" s="135"/>
      <c r="Y21" s="145"/>
      <c r="Z21" s="135"/>
      <c r="AA21" s="135"/>
      <c r="AB21" s="135"/>
      <c r="AC21" s="135"/>
      <c r="AD21" s="141">
        <v>14</v>
      </c>
      <c r="AE21" s="141">
        <v>29</v>
      </c>
      <c r="AF21" s="141">
        <v>29</v>
      </c>
      <c r="AG21" s="141">
        <v>14</v>
      </c>
      <c r="AH21" s="141">
        <v>29</v>
      </c>
      <c r="AI21" s="141">
        <v>14</v>
      </c>
      <c r="AJ21" s="141">
        <v>29</v>
      </c>
      <c r="AK21" s="143"/>
      <c r="AL21" s="143"/>
      <c r="AM21" s="63" t="s">
        <v>94</v>
      </c>
      <c r="AN21" s="141"/>
      <c r="AO21" s="141"/>
      <c r="AP21" s="139" t="s">
        <v>97</v>
      </c>
    </row>
    <row r="22" spans="1:42" s="2" customFormat="1" ht="25.5">
      <c r="A22" s="64">
        <f t="shared" si="10"/>
        <v>102.01500000000007</v>
      </c>
      <c r="B22" s="66" t="s">
        <v>316</v>
      </c>
      <c r="C22" s="77">
        <v>1.3</v>
      </c>
      <c r="D22" s="141" t="s">
        <v>96</v>
      </c>
      <c r="E22" s="146" t="s">
        <v>297</v>
      </c>
      <c r="F22" s="141" t="s">
        <v>53</v>
      </c>
      <c r="G22" s="141" t="s">
        <v>64</v>
      </c>
      <c r="H22" s="136">
        <v>43555</v>
      </c>
      <c r="I22" s="136">
        <v>43738</v>
      </c>
      <c r="J22" s="68" t="str">
        <f t="shared" si="0"/>
        <v>31.03.19 - 30.09.19 (6 months)</v>
      </c>
      <c r="K22" s="65" t="s">
        <v>32</v>
      </c>
      <c r="L22" s="137">
        <v>2300</v>
      </c>
      <c r="M22" s="137">
        <v>2300</v>
      </c>
      <c r="N22" s="69">
        <f t="shared" si="1"/>
        <v>24</v>
      </c>
      <c r="O22" s="137">
        <v>2300</v>
      </c>
      <c r="P22" s="137">
        <v>2300</v>
      </c>
      <c r="Q22" s="69">
        <f t="shared" si="2"/>
        <v>24</v>
      </c>
      <c r="R22" s="137">
        <v>2300</v>
      </c>
      <c r="S22" s="137">
        <v>2300</v>
      </c>
      <c r="T22" s="67">
        <f t="shared" ref="T22:T28" si="11">IF(R22&gt;S22, (2400-R22+S22)/100, IF(R22=S22, 24, (S22-R22)/100))</f>
        <v>24</v>
      </c>
      <c r="U22" s="141">
        <f>10.23*MAX(AD22:AJ22)</f>
        <v>296.67</v>
      </c>
      <c r="V22" s="141"/>
      <c r="W22" s="141"/>
      <c r="X22" s="141"/>
      <c r="Y22" s="147"/>
      <c r="Z22" s="141"/>
      <c r="AA22" s="141"/>
      <c r="AB22" s="141"/>
      <c r="AC22" s="141"/>
      <c r="AD22" s="141">
        <v>14</v>
      </c>
      <c r="AE22" s="141">
        <v>29</v>
      </c>
      <c r="AF22" s="141">
        <v>29</v>
      </c>
      <c r="AG22" s="141">
        <v>14</v>
      </c>
      <c r="AH22" s="141">
        <v>29</v>
      </c>
      <c r="AI22" s="141">
        <v>14</v>
      </c>
      <c r="AJ22" s="141">
        <v>29</v>
      </c>
      <c r="AK22" s="143"/>
      <c r="AL22" s="143"/>
      <c r="AM22" s="63" t="s">
        <v>94</v>
      </c>
      <c r="AN22" s="141"/>
      <c r="AO22" s="141"/>
      <c r="AP22" s="139" t="s">
        <v>97</v>
      </c>
    </row>
    <row r="23" spans="1:42" s="2" customFormat="1" ht="25.5">
      <c r="A23" s="64">
        <f t="shared" si="10"/>
        <v>102.01600000000008</v>
      </c>
      <c r="B23" s="66" t="s">
        <v>316</v>
      </c>
      <c r="C23" s="77">
        <v>1.3</v>
      </c>
      <c r="D23" s="141" t="s">
        <v>96</v>
      </c>
      <c r="E23" s="146" t="s">
        <v>297</v>
      </c>
      <c r="F23" s="141" t="s">
        <v>53</v>
      </c>
      <c r="G23" s="141" t="s">
        <v>64</v>
      </c>
      <c r="H23" s="136">
        <v>43738</v>
      </c>
      <c r="I23" s="136">
        <v>43921</v>
      </c>
      <c r="J23" s="68" t="str">
        <f t="shared" si="0"/>
        <v>30.09.19 - 31.03.20 (6 months)</v>
      </c>
      <c r="K23" s="65" t="s">
        <v>32</v>
      </c>
      <c r="L23" s="137">
        <v>2300</v>
      </c>
      <c r="M23" s="137">
        <v>2300</v>
      </c>
      <c r="N23" s="69">
        <f t="shared" ref="N23:N28" si="12">IF(L23&gt;M23, (2400-L23+M23)/100, IF(L23=M23, 24, (M23-L23)/100))</f>
        <v>24</v>
      </c>
      <c r="O23" s="137">
        <v>2300</v>
      </c>
      <c r="P23" s="137">
        <v>2300</v>
      </c>
      <c r="Q23" s="69">
        <f t="shared" ref="Q23:Q28" si="13">IF(O23&gt;P23, (2400-O23+P23)/100, IF(O23=P23, 24, (P23-O23)/100))</f>
        <v>24</v>
      </c>
      <c r="R23" s="137">
        <v>2300</v>
      </c>
      <c r="S23" s="137">
        <v>2300</v>
      </c>
      <c r="T23" s="67">
        <f t="shared" si="11"/>
        <v>24</v>
      </c>
      <c r="U23" s="141">
        <f>10.23*MAX(AD23:AJ23)</f>
        <v>296.67</v>
      </c>
      <c r="V23" s="141"/>
      <c r="W23" s="141"/>
      <c r="X23" s="141"/>
      <c r="Y23" s="147"/>
      <c r="Z23" s="141"/>
      <c r="AA23" s="141"/>
      <c r="AB23" s="141"/>
      <c r="AC23" s="141"/>
      <c r="AD23" s="141">
        <v>14</v>
      </c>
      <c r="AE23" s="141">
        <v>29</v>
      </c>
      <c r="AF23" s="141">
        <v>29</v>
      </c>
      <c r="AG23" s="141">
        <v>14</v>
      </c>
      <c r="AH23" s="141">
        <v>29</v>
      </c>
      <c r="AI23" s="141">
        <v>14</v>
      </c>
      <c r="AJ23" s="141">
        <v>29</v>
      </c>
      <c r="AK23" s="143"/>
      <c r="AL23" s="143"/>
      <c r="AM23" s="63" t="s">
        <v>94</v>
      </c>
      <c r="AN23" s="141"/>
      <c r="AO23" s="141"/>
      <c r="AP23" s="139" t="s">
        <v>97</v>
      </c>
    </row>
    <row r="24" spans="1:42" s="2" customFormat="1" ht="25.5">
      <c r="A24" s="64">
        <f t="shared" si="10"/>
        <v>102.01700000000008</v>
      </c>
      <c r="B24" s="66" t="s">
        <v>316</v>
      </c>
      <c r="C24" s="77">
        <v>1.3</v>
      </c>
      <c r="D24" s="141" t="s">
        <v>96</v>
      </c>
      <c r="E24" s="146" t="s">
        <v>297</v>
      </c>
      <c r="F24" s="141" t="s">
        <v>53</v>
      </c>
      <c r="G24" s="141" t="s">
        <v>64</v>
      </c>
      <c r="H24" s="136">
        <v>43921</v>
      </c>
      <c r="I24" s="136">
        <v>44104</v>
      </c>
      <c r="J24" s="68" t="str">
        <f t="shared" si="0"/>
        <v>31.03.20 - 30.09.20 (6 months)</v>
      </c>
      <c r="K24" s="65" t="s">
        <v>32</v>
      </c>
      <c r="L24" s="137">
        <v>2300</v>
      </c>
      <c r="M24" s="137">
        <v>2300</v>
      </c>
      <c r="N24" s="69">
        <f t="shared" si="12"/>
        <v>24</v>
      </c>
      <c r="O24" s="137">
        <v>2300</v>
      </c>
      <c r="P24" s="137">
        <v>2300</v>
      </c>
      <c r="Q24" s="69">
        <f t="shared" si="13"/>
        <v>24</v>
      </c>
      <c r="R24" s="137">
        <v>2300</v>
      </c>
      <c r="S24" s="137">
        <v>2300</v>
      </c>
      <c r="T24" s="67">
        <f t="shared" si="11"/>
        <v>24</v>
      </c>
      <c r="U24" s="141">
        <f>10.23*MAX(AD24:AJ24)</f>
        <v>296.67</v>
      </c>
      <c r="V24" s="141"/>
      <c r="W24" s="141"/>
      <c r="X24" s="141"/>
      <c r="Y24" s="147"/>
      <c r="Z24" s="141"/>
      <c r="AA24" s="141"/>
      <c r="AB24" s="141"/>
      <c r="AC24" s="141"/>
      <c r="AD24" s="141">
        <v>14</v>
      </c>
      <c r="AE24" s="141">
        <v>29</v>
      </c>
      <c r="AF24" s="141">
        <v>29</v>
      </c>
      <c r="AG24" s="141">
        <v>14</v>
      </c>
      <c r="AH24" s="141">
        <v>29</v>
      </c>
      <c r="AI24" s="141">
        <v>14</v>
      </c>
      <c r="AJ24" s="141">
        <v>29</v>
      </c>
      <c r="AK24" s="143"/>
      <c r="AL24" s="143"/>
      <c r="AM24" s="63" t="s">
        <v>94</v>
      </c>
      <c r="AN24" s="141"/>
      <c r="AO24" s="141"/>
      <c r="AP24" s="139" t="s">
        <v>97</v>
      </c>
    </row>
    <row r="25" spans="1:42" s="2" customFormat="1" ht="25.5">
      <c r="A25" s="64">
        <f t="shared" si="10"/>
        <v>102.01800000000009</v>
      </c>
      <c r="B25" s="66" t="s">
        <v>316</v>
      </c>
      <c r="C25" s="77">
        <v>1.3</v>
      </c>
      <c r="D25" s="141" t="s">
        <v>96</v>
      </c>
      <c r="E25" s="146" t="s">
        <v>297</v>
      </c>
      <c r="F25" s="141" t="s">
        <v>53</v>
      </c>
      <c r="G25" s="141" t="s">
        <v>64</v>
      </c>
      <c r="H25" s="136">
        <v>43373</v>
      </c>
      <c r="I25" s="136">
        <v>43555</v>
      </c>
      <c r="J25" s="68" t="str">
        <f t="shared" si="0"/>
        <v>30.09.18 - 31.03.19 (6 months)</v>
      </c>
      <c r="K25" s="65" t="s">
        <v>32</v>
      </c>
      <c r="L25" s="137">
        <v>2300</v>
      </c>
      <c r="M25" s="137">
        <v>700</v>
      </c>
      <c r="N25" s="69">
        <f t="shared" si="12"/>
        <v>8</v>
      </c>
      <c r="O25" s="137">
        <v>2300</v>
      </c>
      <c r="P25" s="137">
        <v>700</v>
      </c>
      <c r="Q25" s="69">
        <f t="shared" si="13"/>
        <v>8</v>
      </c>
      <c r="R25" s="137">
        <v>2300</v>
      </c>
      <c r="S25" s="137">
        <v>700</v>
      </c>
      <c r="T25" s="67">
        <f t="shared" si="11"/>
        <v>8</v>
      </c>
      <c r="U25" s="141">
        <f>12.59*MAX(AD25:AJ25)</f>
        <v>365.11</v>
      </c>
      <c r="V25" s="141"/>
      <c r="W25" s="141"/>
      <c r="X25" s="141"/>
      <c r="Y25" s="147"/>
      <c r="Z25" s="141"/>
      <c r="AA25" s="141"/>
      <c r="AB25" s="141"/>
      <c r="AC25" s="141"/>
      <c r="AD25" s="141">
        <v>14</v>
      </c>
      <c r="AE25" s="141">
        <v>29</v>
      </c>
      <c r="AF25" s="141">
        <v>29</v>
      </c>
      <c r="AG25" s="141">
        <v>14</v>
      </c>
      <c r="AH25" s="141">
        <v>29</v>
      </c>
      <c r="AI25" s="141">
        <v>14</v>
      </c>
      <c r="AJ25" s="141">
        <v>29</v>
      </c>
      <c r="AK25" s="143"/>
      <c r="AL25" s="143"/>
      <c r="AM25" s="63" t="s">
        <v>98</v>
      </c>
      <c r="AN25" s="141"/>
      <c r="AO25" s="141"/>
      <c r="AP25" s="139" t="s">
        <v>97</v>
      </c>
    </row>
    <row r="26" spans="1:42" s="2" customFormat="1" ht="25.5">
      <c r="A26" s="64">
        <f t="shared" si="10"/>
        <v>102.01900000000009</v>
      </c>
      <c r="B26" s="66" t="s">
        <v>316</v>
      </c>
      <c r="C26" s="77">
        <v>1.3</v>
      </c>
      <c r="D26" s="141" t="s">
        <v>96</v>
      </c>
      <c r="E26" s="146" t="s">
        <v>297</v>
      </c>
      <c r="F26" s="141" t="s">
        <v>53</v>
      </c>
      <c r="G26" s="141" t="s">
        <v>64</v>
      </c>
      <c r="H26" s="136">
        <v>43555</v>
      </c>
      <c r="I26" s="136">
        <v>43738</v>
      </c>
      <c r="J26" s="68" t="str">
        <f t="shared" si="0"/>
        <v>31.03.19 - 30.09.19 (6 months)</v>
      </c>
      <c r="K26" s="65" t="s">
        <v>32</v>
      </c>
      <c r="L26" s="137">
        <v>2300</v>
      </c>
      <c r="M26" s="137">
        <v>700</v>
      </c>
      <c r="N26" s="69">
        <f t="shared" si="12"/>
        <v>8</v>
      </c>
      <c r="O26" s="137">
        <v>2300</v>
      </c>
      <c r="P26" s="137">
        <v>700</v>
      </c>
      <c r="Q26" s="69">
        <f t="shared" si="13"/>
        <v>8</v>
      </c>
      <c r="R26" s="137">
        <v>2300</v>
      </c>
      <c r="S26" s="137">
        <v>700</v>
      </c>
      <c r="T26" s="67">
        <f t="shared" si="11"/>
        <v>8</v>
      </c>
      <c r="U26" s="141">
        <f>12.59*MAX(AD26:AJ26)</f>
        <v>365.11</v>
      </c>
      <c r="V26" s="141"/>
      <c r="W26" s="141"/>
      <c r="X26" s="141"/>
      <c r="Y26" s="147"/>
      <c r="Z26" s="141"/>
      <c r="AA26" s="141"/>
      <c r="AB26" s="141"/>
      <c r="AC26" s="141"/>
      <c r="AD26" s="141">
        <v>14</v>
      </c>
      <c r="AE26" s="141">
        <v>29</v>
      </c>
      <c r="AF26" s="141">
        <v>29</v>
      </c>
      <c r="AG26" s="141">
        <v>14</v>
      </c>
      <c r="AH26" s="141">
        <v>29</v>
      </c>
      <c r="AI26" s="141">
        <v>14</v>
      </c>
      <c r="AJ26" s="141">
        <v>29</v>
      </c>
      <c r="AK26" s="143"/>
      <c r="AL26" s="143"/>
      <c r="AM26" s="63" t="s">
        <v>98</v>
      </c>
      <c r="AN26" s="141"/>
      <c r="AO26" s="141"/>
      <c r="AP26" s="139" t="s">
        <v>97</v>
      </c>
    </row>
    <row r="27" spans="1:42" s="2" customFormat="1" ht="25.5">
      <c r="A27" s="64">
        <f t="shared" si="10"/>
        <v>102.0200000000001</v>
      </c>
      <c r="B27" s="66" t="s">
        <v>316</v>
      </c>
      <c r="C27" s="77">
        <v>1.3</v>
      </c>
      <c r="D27" s="141" t="s">
        <v>96</v>
      </c>
      <c r="E27" s="146" t="s">
        <v>297</v>
      </c>
      <c r="F27" s="141" t="s">
        <v>53</v>
      </c>
      <c r="G27" s="141" t="s">
        <v>64</v>
      </c>
      <c r="H27" s="136">
        <v>43738</v>
      </c>
      <c r="I27" s="136">
        <v>43921</v>
      </c>
      <c r="J27" s="68" t="str">
        <f t="shared" si="0"/>
        <v>30.09.19 - 31.03.20 (6 months)</v>
      </c>
      <c r="K27" s="65" t="s">
        <v>32</v>
      </c>
      <c r="L27" s="137">
        <v>2300</v>
      </c>
      <c r="M27" s="137">
        <v>700</v>
      </c>
      <c r="N27" s="69">
        <f t="shared" si="12"/>
        <v>8</v>
      </c>
      <c r="O27" s="137">
        <v>2300</v>
      </c>
      <c r="P27" s="137">
        <v>700</v>
      </c>
      <c r="Q27" s="69">
        <f t="shared" si="13"/>
        <v>8</v>
      </c>
      <c r="R27" s="137">
        <v>2300</v>
      </c>
      <c r="S27" s="137">
        <v>700</v>
      </c>
      <c r="T27" s="67">
        <f t="shared" si="11"/>
        <v>8</v>
      </c>
      <c r="U27" s="141">
        <f>12.59*MAX(AD27:AJ27)</f>
        <v>365.11</v>
      </c>
      <c r="V27" s="141"/>
      <c r="W27" s="141"/>
      <c r="X27" s="141"/>
      <c r="Y27" s="147"/>
      <c r="Z27" s="141"/>
      <c r="AA27" s="141"/>
      <c r="AB27" s="141"/>
      <c r="AC27" s="141"/>
      <c r="AD27" s="141">
        <v>14</v>
      </c>
      <c r="AE27" s="141">
        <v>29</v>
      </c>
      <c r="AF27" s="141">
        <v>29</v>
      </c>
      <c r="AG27" s="141">
        <v>14</v>
      </c>
      <c r="AH27" s="141">
        <v>29</v>
      </c>
      <c r="AI27" s="141">
        <v>14</v>
      </c>
      <c r="AJ27" s="141">
        <v>29</v>
      </c>
      <c r="AK27" s="143"/>
      <c r="AL27" s="143"/>
      <c r="AM27" s="63" t="s">
        <v>98</v>
      </c>
      <c r="AN27" s="141"/>
      <c r="AO27" s="141"/>
      <c r="AP27" s="139" t="s">
        <v>97</v>
      </c>
    </row>
    <row r="28" spans="1:42" s="2" customFormat="1" ht="25.5">
      <c r="A28" s="64">
        <f t="shared" si="10"/>
        <v>102.0210000000001</v>
      </c>
      <c r="B28" s="66" t="s">
        <v>316</v>
      </c>
      <c r="C28" s="77">
        <v>1.3</v>
      </c>
      <c r="D28" s="141" t="s">
        <v>96</v>
      </c>
      <c r="E28" s="146" t="s">
        <v>297</v>
      </c>
      <c r="F28" s="141" t="s">
        <v>53</v>
      </c>
      <c r="G28" s="141" t="s">
        <v>64</v>
      </c>
      <c r="H28" s="136">
        <v>43921</v>
      </c>
      <c r="I28" s="136">
        <v>44104</v>
      </c>
      <c r="J28" s="68" t="str">
        <f t="shared" si="0"/>
        <v>31.03.20 - 30.09.20 (6 months)</v>
      </c>
      <c r="K28" s="65" t="s">
        <v>32</v>
      </c>
      <c r="L28" s="137">
        <v>2300</v>
      </c>
      <c r="M28" s="137">
        <v>700</v>
      </c>
      <c r="N28" s="69">
        <f t="shared" si="12"/>
        <v>8</v>
      </c>
      <c r="O28" s="137">
        <v>2300</v>
      </c>
      <c r="P28" s="137">
        <v>700</v>
      </c>
      <c r="Q28" s="69">
        <f t="shared" si="13"/>
        <v>8</v>
      </c>
      <c r="R28" s="137">
        <v>2300</v>
      </c>
      <c r="S28" s="137">
        <v>700</v>
      </c>
      <c r="T28" s="67">
        <f t="shared" si="11"/>
        <v>8</v>
      </c>
      <c r="U28" s="141">
        <f>12.59*MAX(AD28:AJ28)</f>
        <v>365.11</v>
      </c>
      <c r="V28" s="141"/>
      <c r="W28" s="141"/>
      <c r="X28" s="141"/>
      <c r="Y28" s="147"/>
      <c r="Z28" s="141"/>
      <c r="AA28" s="141"/>
      <c r="AB28" s="141"/>
      <c r="AC28" s="141"/>
      <c r="AD28" s="141">
        <v>14</v>
      </c>
      <c r="AE28" s="141">
        <v>29</v>
      </c>
      <c r="AF28" s="141">
        <v>29</v>
      </c>
      <c r="AG28" s="141">
        <v>14</v>
      </c>
      <c r="AH28" s="141">
        <v>29</v>
      </c>
      <c r="AI28" s="141">
        <v>14</v>
      </c>
      <c r="AJ28" s="141">
        <v>29</v>
      </c>
      <c r="AK28" s="143"/>
      <c r="AL28" s="143"/>
      <c r="AM28" s="63" t="s">
        <v>98</v>
      </c>
      <c r="AN28" s="141"/>
      <c r="AO28" s="141"/>
      <c r="AP28" s="139" t="s">
        <v>97</v>
      </c>
    </row>
    <row r="29" spans="1:42" s="2" customFormat="1" ht="25.5">
      <c r="A29" s="64">
        <f t="shared" si="10"/>
        <v>102.02200000000011</v>
      </c>
      <c r="B29" s="66" t="s">
        <v>316</v>
      </c>
      <c r="C29" s="77">
        <v>1.3</v>
      </c>
      <c r="D29" s="141" t="s">
        <v>99</v>
      </c>
      <c r="E29" s="146" t="s">
        <v>296</v>
      </c>
      <c r="F29" s="141" t="s">
        <v>53</v>
      </c>
      <c r="G29" s="141" t="s">
        <v>64</v>
      </c>
      <c r="H29" s="136">
        <v>43373</v>
      </c>
      <c r="I29" s="136">
        <v>43555</v>
      </c>
      <c r="J29" s="68" t="str">
        <f t="shared" si="0"/>
        <v>30.09.18 - 31.03.19 (6 months)</v>
      </c>
      <c r="K29" s="65" t="s">
        <v>32</v>
      </c>
      <c r="L29" s="137">
        <v>2300</v>
      </c>
      <c r="M29" s="137">
        <v>700</v>
      </c>
      <c r="N29" s="69">
        <f>IF(L29&gt;M29, (2400-L29+M29)/100, IF(L29=M29, 24, (M29-L29)/100))</f>
        <v>8</v>
      </c>
      <c r="O29" s="137">
        <v>2300</v>
      </c>
      <c r="P29" s="137">
        <v>700</v>
      </c>
      <c r="Q29" s="69">
        <f>IF(O29&gt;P29, (2400-O29+P29)/100, IF(O29=P29, 24, (P29-O29)/100))</f>
        <v>8</v>
      </c>
      <c r="R29" s="137">
        <v>2300</v>
      </c>
      <c r="S29" s="137">
        <v>700</v>
      </c>
      <c r="T29" s="69">
        <f>IF(R29&gt;S29, (2400-R29+S29)/100, IF(R29=S29, 24, (S29-R29)/100))</f>
        <v>8</v>
      </c>
      <c r="U29" s="135">
        <f>10.08*MAX(AD29:AJ29)</f>
        <v>100.8</v>
      </c>
      <c r="V29" s="135"/>
      <c r="W29" s="135"/>
      <c r="X29" s="135"/>
      <c r="Y29" s="145"/>
      <c r="Z29" s="135"/>
      <c r="AA29" s="135"/>
      <c r="AB29" s="135"/>
      <c r="AC29" s="135"/>
      <c r="AD29" s="141">
        <v>5</v>
      </c>
      <c r="AE29" s="141">
        <v>10</v>
      </c>
      <c r="AF29" s="141">
        <v>10</v>
      </c>
      <c r="AG29" s="141">
        <v>5</v>
      </c>
      <c r="AH29" s="141">
        <v>10</v>
      </c>
      <c r="AI29" s="141">
        <v>5</v>
      </c>
      <c r="AJ29" s="141">
        <v>10</v>
      </c>
      <c r="AK29" s="143"/>
      <c r="AL29" s="143"/>
      <c r="AM29" s="63" t="s">
        <v>94</v>
      </c>
      <c r="AN29" s="141"/>
      <c r="AO29" s="141"/>
      <c r="AP29" s="139" t="s">
        <v>97</v>
      </c>
    </row>
    <row r="30" spans="1:42" s="2" customFormat="1" ht="25.5">
      <c r="A30" s="64">
        <f t="shared" si="10"/>
        <v>102.02300000000011</v>
      </c>
      <c r="B30" s="66" t="s">
        <v>316</v>
      </c>
      <c r="C30" s="77">
        <v>1.3</v>
      </c>
      <c r="D30" s="141" t="s">
        <v>99</v>
      </c>
      <c r="E30" s="146" t="s">
        <v>296</v>
      </c>
      <c r="F30" s="141" t="s">
        <v>53</v>
      </c>
      <c r="G30" s="141" t="s">
        <v>64</v>
      </c>
      <c r="H30" s="136">
        <v>43555</v>
      </c>
      <c r="I30" s="136">
        <v>43738</v>
      </c>
      <c r="J30" s="68" t="str">
        <f t="shared" si="0"/>
        <v>31.03.19 - 30.09.19 (6 months)</v>
      </c>
      <c r="K30" s="65" t="s">
        <v>32</v>
      </c>
      <c r="L30" s="137">
        <v>2300</v>
      </c>
      <c r="M30" s="137">
        <v>2300</v>
      </c>
      <c r="N30" s="69">
        <f>IF(L30&gt;M30, (2400-L30+M30)/100, IF(L30=M30, 24, (M30-L30)/100))</f>
        <v>24</v>
      </c>
      <c r="O30" s="137">
        <v>2300</v>
      </c>
      <c r="P30" s="137">
        <v>2300</v>
      </c>
      <c r="Q30" s="69">
        <f>IF(O30&gt;P30, (2400-O30+P30)/100, IF(O30=P30, 24, (P30-O30)/100))</f>
        <v>24</v>
      </c>
      <c r="R30" s="137">
        <v>2300</v>
      </c>
      <c r="S30" s="137">
        <v>2300</v>
      </c>
      <c r="T30" s="67">
        <f t="shared" ref="T30:T36" si="14">IF(R30&gt;S30, (2400-R30+S30)/100, IF(R30=S30, 24, (S30-R30)/100))</f>
        <v>24</v>
      </c>
      <c r="U30" s="135">
        <f>10.68*MAX(AD30:AJ30)</f>
        <v>106.8</v>
      </c>
      <c r="V30" s="141"/>
      <c r="W30" s="141"/>
      <c r="X30" s="141"/>
      <c r="Y30" s="147"/>
      <c r="Z30" s="141"/>
      <c r="AA30" s="141"/>
      <c r="AB30" s="141"/>
      <c r="AC30" s="141"/>
      <c r="AD30" s="141">
        <v>5</v>
      </c>
      <c r="AE30" s="141">
        <v>10</v>
      </c>
      <c r="AF30" s="141">
        <v>10</v>
      </c>
      <c r="AG30" s="141">
        <v>5</v>
      </c>
      <c r="AH30" s="141">
        <v>10</v>
      </c>
      <c r="AI30" s="141">
        <v>5</v>
      </c>
      <c r="AJ30" s="141">
        <v>10</v>
      </c>
      <c r="AK30" s="143"/>
      <c r="AL30" s="143"/>
      <c r="AM30" s="63" t="s">
        <v>94</v>
      </c>
      <c r="AN30" s="141"/>
      <c r="AO30" s="141"/>
      <c r="AP30" s="139" t="s">
        <v>97</v>
      </c>
    </row>
    <row r="31" spans="1:42" s="2" customFormat="1" ht="25.5">
      <c r="A31" s="64">
        <f t="shared" si="10"/>
        <v>102.02400000000011</v>
      </c>
      <c r="B31" s="66" t="s">
        <v>316</v>
      </c>
      <c r="C31" s="77">
        <v>1.3</v>
      </c>
      <c r="D31" s="141" t="s">
        <v>99</v>
      </c>
      <c r="E31" s="146" t="s">
        <v>296</v>
      </c>
      <c r="F31" s="141" t="s">
        <v>53</v>
      </c>
      <c r="G31" s="141" t="s">
        <v>64</v>
      </c>
      <c r="H31" s="136">
        <v>43738</v>
      </c>
      <c r="I31" s="136">
        <v>43921</v>
      </c>
      <c r="J31" s="68" t="str">
        <f t="shared" si="0"/>
        <v>30.09.19 - 31.03.20 (6 months)</v>
      </c>
      <c r="K31" s="65" t="s">
        <v>32</v>
      </c>
      <c r="L31" s="137">
        <v>2300</v>
      </c>
      <c r="M31" s="137">
        <v>2300</v>
      </c>
      <c r="N31" s="69">
        <f t="shared" ref="N31:N36" si="15">IF(L31&gt;M31, (2400-L31+M31)/100, IF(L31=M31, 24, (M31-L31)/100))</f>
        <v>24</v>
      </c>
      <c r="O31" s="137">
        <v>2300</v>
      </c>
      <c r="P31" s="137">
        <v>2300</v>
      </c>
      <c r="Q31" s="69">
        <f t="shared" ref="Q31:Q36" si="16">IF(O31&gt;P31, (2400-O31+P31)/100, IF(O31=P31, 24, (P31-O31)/100))</f>
        <v>24</v>
      </c>
      <c r="R31" s="137">
        <v>2300</v>
      </c>
      <c r="S31" s="137">
        <v>2300</v>
      </c>
      <c r="T31" s="67">
        <f t="shared" si="14"/>
        <v>24</v>
      </c>
      <c r="U31" s="135">
        <f>10.68*MAX(AD31:AJ31)</f>
        <v>106.8</v>
      </c>
      <c r="V31" s="141"/>
      <c r="W31" s="141"/>
      <c r="X31" s="141"/>
      <c r="Y31" s="147"/>
      <c r="Z31" s="141"/>
      <c r="AA31" s="141"/>
      <c r="AB31" s="141"/>
      <c r="AC31" s="141"/>
      <c r="AD31" s="141">
        <v>5</v>
      </c>
      <c r="AE31" s="141">
        <v>10</v>
      </c>
      <c r="AF31" s="141">
        <v>10</v>
      </c>
      <c r="AG31" s="141">
        <v>5</v>
      </c>
      <c r="AH31" s="141">
        <v>10</v>
      </c>
      <c r="AI31" s="141">
        <v>5</v>
      </c>
      <c r="AJ31" s="141">
        <v>10</v>
      </c>
      <c r="AK31" s="143"/>
      <c r="AL31" s="143"/>
      <c r="AM31" s="63" t="s">
        <v>94</v>
      </c>
      <c r="AN31" s="141"/>
      <c r="AO31" s="141"/>
      <c r="AP31" s="139" t="s">
        <v>97</v>
      </c>
    </row>
    <row r="32" spans="1:42" s="2" customFormat="1" ht="25.5">
      <c r="A32" s="64">
        <f t="shared" si="10"/>
        <v>102.02500000000012</v>
      </c>
      <c r="B32" s="66" t="s">
        <v>316</v>
      </c>
      <c r="C32" s="77">
        <v>1.3</v>
      </c>
      <c r="D32" s="141" t="s">
        <v>99</v>
      </c>
      <c r="E32" s="146" t="s">
        <v>296</v>
      </c>
      <c r="F32" s="141" t="s">
        <v>53</v>
      </c>
      <c r="G32" s="141" t="s">
        <v>64</v>
      </c>
      <c r="H32" s="136">
        <v>43921</v>
      </c>
      <c r="I32" s="136">
        <v>44104</v>
      </c>
      <c r="J32" s="68" t="str">
        <f t="shared" si="0"/>
        <v>31.03.20 - 30.09.20 (6 months)</v>
      </c>
      <c r="K32" s="65" t="s">
        <v>32</v>
      </c>
      <c r="L32" s="137">
        <v>2300</v>
      </c>
      <c r="M32" s="137">
        <v>2300</v>
      </c>
      <c r="N32" s="69">
        <f t="shared" si="15"/>
        <v>24</v>
      </c>
      <c r="O32" s="137">
        <v>2300</v>
      </c>
      <c r="P32" s="137">
        <v>2300</v>
      </c>
      <c r="Q32" s="69">
        <f t="shared" si="16"/>
        <v>24</v>
      </c>
      <c r="R32" s="137">
        <v>2300</v>
      </c>
      <c r="S32" s="137">
        <v>2300</v>
      </c>
      <c r="T32" s="67">
        <f t="shared" si="14"/>
        <v>24</v>
      </c>
      <c r="U32" s="135">
        <f>10.68*MAX(AD32:AJ32)</f>
        <v>106.8</v>
      </c>
      <c r="V32" s="141"/>
      <c r="W32" s="141"/>
      <c r="X32" s="141"/>
      <c r="Y32" s="147"/>
      <c r="Z32" s="141"/>
      <c r="AA32" s="141"/>
      <c r="AB32" s="141"/>
      <c r="AC32" s="141"/>
      <c r="AD32" s="141">
        <v>5</v>
      </c>
      <c r="AE32" s="141">
        <v>10</v>
      </c>
      <c r="AF32" s="141">
        <v>10</v>
      </c>
      <c r="AG32" s="141">
        <v>5</v>
      </c>
      <c r="AH32" s="141">
        <v>10</v>
      </c>
      <c r="AI32" s="141">
        <v>5</v>
      </c>
      <c r="AJ32" s="141">
        <v>10</v>
      </c>
      <c r="AK32" s="143"/>
      <c r="AL32" s="143"/>
      <c r="AM32" s="63" t="s">
        <v>94</v>
      </c>
      <c r="AN32" s="141"/>
      <c r="AO32" s="141"/>
      <c r="AP32" s="139" t="s">
        <v>97</v>
      </c>
    </row>
    <row r="33" spans="1:42" s="2" customFormat="1" ht="25.5">
      <c r="A33" s="64">
        <f t="shared" si="10"/>
        <v>102.02600000000012</v>
      </c>
      <c r="B33" s="66" t="s">
        <v>316</v>
      </c>
      <c r="C33" s="77">
        <v>1.3</v>
      </c>
      <c r="D33" s="141" t="s">
        <v>99</v>
      </c>
      <c r="E33" s="146" t="s">
        <v>296</v>
      </c>
      <c r="F33" s="141" t="s">
        <v>53</v>
      </c>
      <c r="G33" s="141" t="s">
        <v>64</v>
      </c>
      <c r="H33" s="136">
        <v>43373</v>
      </c>
      <c r="I33" s="136">
        <v>43555</v>
      </c>
      <c r="J33" s="68" t="str">
        <f t="shared" si="0"/>
        <v>30.09.18 - 31.03.19 (6 months)</v>
      </c>
      <c r="K33" s="65" t="s">
        <v>32</v>
      </c>
      <c r="L33" s="137">
        <v>2300</v>
      </c>
      <c r="M33" s="137">
        <v>700</v>
      </c>
      <c r="N33" s="69">
        <f t="shared" si="15"/>
        <v>8</v>
      </c>
      <c r="O33" s="137">
        <v>2300</v>
      </c>
      <c r="P33" s="137">
        <v>700</v>
      </c>
      <c r="Q33" s="69">
        <f t="shared" si="16"/>
        <v>8</v>
      </c>
      <c r="R33" s="137">
        <v>2300</v>
      </c>
      <c r="S33" s="137">
        <v>700</v>
      </c>
      <c r="T33" s="67">
        <f t="shared" si="14"/>
        <v>8</v>
      </c>
      <c r="U33" s="135">
        <f>11.59*MAX(AD33:AJ33)</f>
        <v>115.9</v>
      </c>
      <c r="V33" s="141"/>
      <c r="W33" s="141"/>
      <c r="X33" s="141"/>
      <c r="Y33" s="147"/>
      <c r="Z33" s="141"/>
      <c r="AA33" s="141"/>
      <c r="AB33" s="141"/>
      <c r="AC33" s="141"/>
      <c r="AD33" s="141">
        <v>5</v>
      </c>
      <c r="AE33" s="141">
        <v>10</v>
      </c>
      <c r="AF33" s="141">
        <v>10</v>
      </c>
      <c r="AG33" s="141">
        <v>5</v>
      </c>
      <c r="AH33" s="141">
        <v>10</v>
      </c>
      <c r="AI33" s="141">
        <v>5</v>
      </c>
      <c r="AJ33" s="141">
        <v>10</v>
      </c>
      <c r="AK33" s="143"/>
      <c r="AL33" s="143"/>
      <c r="AM33" s="63" t="s">
        <v>98</v>
      </c>
      <c r="AN33" s="141"/>
      <c r="AO33" s="141"/>
      <c r="AP33" s="139" t="s">
        <v>97</v>
      </c>
    </row>
    <row r="34" spans="1:42" s="2" customFormat="1" ht="25.5">
      <c r="A34" s="64">
        <f t="shared" si="10"/>
        <v>102.02700000000013</v>
      </c>
      <c r="B34" s="66" t="s">
        <v>316</v>
      </c>
      <c r="C34" s="77">
        <v>1.3</v>
      </c>
      <c r="D34" s="141" t="s">
        <v>99</v>
      </c>
      <c r="E34" s="146" t="s">
        <v>296</v>
      </c>
      <c r="F34" s="141" t="s">
        <v>53</v>
      </c>
      <c r="G34" s="141" t="s">
        <v>64</v>
      </c>
      <c r="H34" s="136">
        <v>43555</v>
      </c>
      <c r="I34" s="136">
        <v>43738</v>
      </c>
      <c r="J34" s="68" t="str">
        <f t="shared" si="0"/>
        <v>31.03.19 - 30.09.19 (6 months)</v>
      </c>
      <c r="K34" s="65" t="s">
        <v>32</v>
      </c>
      <c r="L34" s="137">
        <v>2300</v>
      </c>
      <c r="M34" s="137">
        <v>700</v>
      </c>
      <c r="N34" s="69">
        <f t="shared" si="15"/>
        <v>8</v>
      </c>
      <c r="O34" s="137">
        <v>2300</v>
      </c>
      <c r="P34" s="137">
        <v>700</v>
      </c>
      <c r="Q34" s="69">
        <f t="shared" si="16"/>
        <v>8</v>
      </c>
      <c r="R34" s="137">
        <v>2300</v>
      </c>
      <c r="S34" s="137">
        <v>700</v>
      </c>
      <c r="T34" s="67">
        <f t="shared" si="14"/>
        <v>8</v>
      </c>
      <c r="U34" s="135">
        <f>11.59*MAX(AD34:AJ34)</f>
        <v>115.9</v>
      </c>
      <c r="V34" s="141"/>
      <c r="W34" s="141"/>
      <c r="X34" s="141"/>
      <c r="Y34" s="147"/>
      <c r="Z34" s="141"/>
      <c r="AA34" s="141"/>
      <c r="AB34" s="141"/>
      <c r="AC34" s="141"/>
      <c r="AD34" s="141">
        <v>5</v>
      </c>
      <c r="AE34" s="141">
        <v>10</v>
      </c>
      <c r="AF34" s="141">
        <v>10</v>
      </c>
      <c r="AG34" s="141">
        <v>5</v>
      </c>
      <c r="AH34" s="141">
        <v>10</v>
      </c>
      <c r="AI34" s="141">
        <v>5</v>
      </c>
      <c r="AJ34" s="141">
        <v>10</v>
      </c>
      <c r="AK34" s="143"/>
      <c r="AL34" s="143"/>
      <c r="AM34" s="63" t="s">
        <v>98</v>
      </c>
      <c r="AN34" s="141"/>
      <c r="AO34" s="141"/>
      <c r="AP34" s="139" t="s">
        <v>97</v>
      </c>
    </row>
    <row r="35" spans="1:42" s="2" customFormat="1" ht="25.5">
      <c r="A35" s="64">
        <f t="shared" si="10"/>
        <v>102.02800000000013</v>
      </c>
      <c r="B35" s="66" t="s">
        <v>316</v>
      </c>
      <c r="C35" s="77">
        <v>1.3</v>
      </c>
      <c r="D35" s="141" t="s">
        <v>99</v>
      </c>
      <c r="E35" s="146" t="s">
        <v>296</v>
      </c>
      <c r="F35" s="141" t="s">
        <v>53</v>
      </c>
      <c r="G35" s="141" t="s">
        <v>64</v>
      </c>
      <c r="H35" s="136">
        <v>43738</v>
      </c>
      <c r="I35" s="136">
        <v>43921</v>
      </c>
      <c r="J35" s="68" t="str">
        <f t="shared" si="0"/>
        <v>30.09.19 - 31.03.20 (6 months)</v>
      </c>
      <c r="K35" s="65" t="s">
        <v>32</v>
      </c>
      <c r="L35" s="137">
        <v>2300</v>
      </c>
      <c r="M35" s="137">
        <v>700</v>
      </c>
      <c r="N35" s="69">
        <f t="shared" si="15"/>
        <v>8</v>
      </c>
      <c r="O35" s="137">
        <v>2300</v>
      </c>
      <c r="P35" s="137">
        <v>700</v>
      </c>
      <c r="Q35" s="69">
        <f t="shared" si="16"/>
        <v>8</v>
      </c>
      <c r="R35" s="137">
        <v>2300</v>
      </c>
      <c r="S35" s="137">
        <v>700</v>
      </c>
      <c r="T35" s="67">
        <f t="shared" si="14"/>
        <v>8</v>
      </c>
      <c r="U35" s="135">
        <f>11.59*MAX(AD35:AJ35)</f>
        <v>115.9</v>
      </c>
      <c r="V35" s="141"/>
      <c r="W35" s="141"/>
      <c r="X35" s="141"/>
      <c r="Y35" s="147"/>
      <c r="Z35" s="141"/>
      <c r="AA35" s="141"/>
      <c r="AB35" s="141"/>
      <c r="AC35" s="141"/>
      <c r="AD35" s="141">
        <v>5</v>
      </c>
      <c r="AE35" s="141">
        <v>10</v>
      </c>
      <c r="AF35" s="141">
        <v>10</v>
      </c>
      <c r="AG35" s="141">
        <v>5</v>
      </c>
      <c r="AH35" s="141">
        <v>10</v>
      </c>
      <c r="AI35" s="141">
        <v>5</v>
      </c>
      <c r="AJ35" s="141">
        <v>10</v>
      </c>
      <c r="AK35" s="143"/>
      <c r="AL35" s="143"/>
      <c r="AM35" s="63" t="s">
        <v>98</v>
      </c>
      <c r="AN35" s="141"/>
      <c r="AO35" s="141"/>
      <c r="AP35" s="139" t="s">
        <v>97</v>
      </c>
    </row>
    <row r="36" spans="1:42" s="2" customFormat="1" ht="25.5">
      <c r="A36" s="64">
        <f t="shared" si="10"/>
        <v>102.02900000000014</v>
      </c>
      <c r="B36" s="66" t="s">
        <v>316</v>
      </c>
      <c r="C36" s="77">
        <v>1.3</v>
      </c>
      <c r="D36" s="141" t="s">
        <v>99</v>
      </c>
      <c r="E36" s="146" t="s">
        <v>296</v>
      </c>
      <c r="F36" s="141" t="s">
        <v>53</v>
      </c>
      <c r="G36" s="141" t="s">
        <v>64</v>
      </c>
      <c r="H36" s="136">
        <v>43921</v>
      </c>
      <c r="I36" s="136">
        <v>44104</v>
      </c>
      <c r="J36" s="68" t="str">
        <f t="shared" si="0"/>
        <v>31.03.20 - 30.09.20 (6 months)</v>
      </c>
      <c r="K36" s="65" t="s">
        <v>32</v>
      </c>
      <c r="L36" s="137">
        <v>2300</v>
      </c>
      <c r="M36" s="137">
        <v>700</v>
      </c>
      <c r="N36" s="69">
        <f t="shared" si="15"/>
        <v>8</v>
      </c>
      <c r="O36" s="137">
        <v>2300</v>
      </c>
      <c r="P36" s="137">
        <v>700</v>
      </c>
      <c r="Q36" s="69">
        <f t="shared" si="16"/>
        <v>8</v>
      </c>
      <c r="R36" s="137">
        <v>2300</v>
      </c>
      <c r="S36" s="137">
        <v>700</v>
      </c>
      <c r="T36" s="67">
        <f t="shared" si="14"/>
        <v>8</v>
      </c>
      <c r="U36" s="135">
        <f>11.59*MAX(AD36:AJ36)</f>
        <v>115.9</v>
      </c>
      <c r="V36" s="141"/>
      <c r="W36" s="141"/>
      <c r="X36" s="141"/>
      <c r="Y36" s="147"/>
      <c r="Z36" s="141"/>
      <c r="AA36" s="141"/>
      <c r="AB36" s="141"/>
      <c r="AC36" s="141"/>
      <c r="AD36" s="141">
        <v>5</v>
      </c>
      <c r="AE36" s="141">
        <v>10</v>
      </c>
      <c r="AF36" s="141">
        <v>10</v>
      </c>
      <c r="AG36" s="141">
        <v>5</v>
      </c>
      <c r="AH36" s="141">
        <v>10</v>
      </c>
      <c r="AI36" s="141">
        <v>5</v>
      </c>
      <c r="AJ36" s="141">
        <v>10</v>
      </c>
      <c r="AK36" s="143"/>
      <c r="AL36" s="143"/>
      <c r="AM36" s="63" t="s">
        <v>98</v>
      </c>
      <c r="AN36" s="141"/>
      <c r="AO36" s="141"/>
      <c r="AP36" s="139" t="s">
        <v>97</v>
      </c>
    </row>
    <row r="37" spans="1:42" s="2" customFormat="1" ht="25.5">
      <c r="A37" s="64">
        <f t="shared" si="10"/>
        <v>102.03000000000014</v>
      </c>
      <c r="B37" s="66" t="s">
        <v>316</v>
      </c>
      <c r="C37" s="76">
        <v>1.3</v>
      </c>
      <c r="D37" s="135" t="s">
        <v>100</v>
      </c>
      <c r="E37" s="135" t="s">
        <v>101</v>
      </c>
      <c r="F37" s="135" t="s">
        <v>53</v>
      </c>
      <c r="G37" s="135" t="s">
        <v>64</v>
      </c>
      <c r="H37" s="136">
        <v>43738</v>
      </c>
      <c r="I37" s="136">
        <v>44104</v>
      </c>
      <c r="J37" s="68" t="str">
        <f t="shared" si="0"/>
        <v>30.09.19 - 30.09.20 (12 months)</v>
      </c>
      <c r="K37" s="65" t="s">
        <v>32</v>
      </c>
      <c r="L37" s="137">
        <v>2300</v>
      </c>
      <c r="M37" s="137">
        <v>2300</v>
      </c>
      <c r="N37" s="69">
        <f t="shared" ref="N37:N61" si="17">IF(L37&gt;M37, (2400-L37+M37)/100, IF(L37=M37, 24, (M37-L37)/100))</f>
        <v>24</v>
      </c>
      <c r="O37" s="137">
        <v>2300</v>
      </c>
      <c r="P37" s="137">
        <v>2300</v>
      </c>
      <c r="Q37" s="69">
        <f t="shared" ref="Q37:Q61" si="18">IF(O37&gt;P37, (2400-O37+P37)/100, IF(O37=P37, 24, (P37-O37)/100))</f>
        <v>24</v>
      </c>
      <c r="R37" s="137">
        <v>2300</v>
      </c>
      <c r="S37" s="137">
        <v>2300</v>
      </c>
      <c r="T37" s="69">
        <f t="shared" ref="T37:T45" si="19">IF(R37&gt;S37, (2400-R37+S37)/100, IF(R37=S37, 24, (S37-R37)/100))</f>
        <v>24</v>
      </c>
      <c r="U37" s="135">
        <v>203</v>
      </c>
      <c r="V37" s="135"/>
      <c r="W37" s="135"/>
      <c r="X37" s="135"/>
      <c r="Y37" s="145"/>
      <c r="Z37" s="135"/>
      <c r="AA37" s="135"/>
      <c r="AB37" s="135"/>
      <c r="AC37" s="135"/>
      <c r="AD37" s="135">
        <v>5.6</v>
      </c>
      <c r="AE37" s="135">
        <v>14</v>
      </c>
      <c r="AF37" s="135">
        <v>14</v>
      </c>
      <c r="AG37" s="135">
        <v>5.6</v>
      </c>
      <c r="AH37" s="135">
        <v>14</v>
      </c>
      <c r="AI37" s="135">
        <v>5.6</v>
      </c>
      <c r="AJ37" s="135">
        <v>14</v>
      </c>
      <c r="AK37" s="139"/>
      <c r="AL37" s="139"/>
      <c r="AM37" s="140"/>
      <c r="AN37" s="135"/>
      <c r="AO37" s="135"/>
      <c r="AP37" s="139"/>
    </row>
    <row r="38" spans="1:42" s="2" customFormat="1" ht="25.5">
      <c r="A38" s="62">
        <f t="shared" si="10"/>
        <v>102.03100000000015</v>
      </c>
      <c r="B38" s="66" t="s">
        <v>316</v>
      </c>
      <c r="C38" s="78">
        <v>1.3</v>
      </c>
      <c r="D38" s="148" t="s">
        <v>102</v>
      </c>
      <c r="E38" s="148" t="s">
        <v>103</v>
      </c>
      <c r="F38" s="148" t="s">
        <v>53</v>
      </c>
      <c r="G38" s="148" t="s">
        <v>64</v>
      </c>
      <c r="H38" s="149">
        <v>43555</v>
      </c>
      <c r="I38" s="149">
        <v>44104</v>
      </c>
      <c r="J38" s="68" t="str">
        <f t="shared" si="0"/>
        <v>31.03.19 - 30.09.20 (18 months)</v>
      </c>
      <c r="K38" s="63" t="s">
        <v>32</v>
      </c>
      <c r="L38" s="137">
        <v>2300</v>
      </c>
      <c r="M38" s="137">
        <v>2300</v>
      </c>
      <c r="N38" s="69">
        <f t="shared" si="17"/>
        <v>24</v>
      </c>
      <c r="O38" s="137">
        <v>2300</v>
      </c>
      <c r="P38" s="137">
        <v>2300</v>
      </c>
      <c r="Q38" s="69">
        <f t="shared" si="18"/>
        <v>24</v>
      </c>
      <c r="R38" s="137">
        <v>2300</v>
      </c>
      <c r="S38" s="137">
        <v>2300</v>
      </c>
      <c r="T38" s="67">
        <f t="shared" si="19"/>
        <v>24</v>
      </c>
      <c r="U38" s="150">
        <v>527</v>
      </c>
      <c r="V38" s="150">
        <v>0</v>
      </c>
      <c r="W38" s="150">
        <v>0</v>
      </c>
      <c r="X38" s="150" t="s">
        <v>104</v>
      </c>
      <c r="Y38" s="147" t="s">
        <v>105</v>
      </c>
      <c r="Z38" s="150" t="s">
        <v>104</v>
      </c>
      <c r="AA38" s="150" t="s">
        <v>104</v>
      </c>
      <c r="AB38" s="150" t="s">
        <v>104</v>
      </c>
      <c r="AC38" s="150" t="s">
        <v>104</v>
      </c>
      <c r="AD38" s="150">
        <v>17.600000000000001</v>
      </c>
      <c r="AE38" s="150">
        <v>44</v>
      </c>
      <c r="AF38" s="150">
        <v>44</v>
      </c>
      <c r="AG38" s="150">
        <v>17.600000000000001</v>
      </c>
      <c r="AH38" s="150">
        <v>44</v>
      </c>
      <c r="AI38" s="150">
        <v>17.600000000000001</v>
      </c>
      <c r="AJ38" s="150">
        <v>44</v>
      </c>
      <c r="AK38" s="151" t="s">
        <v>104</v>
      </c>
      <c r="AL38" s="151" t="s">
        <v>104</v>
      </c>
      <c r="AM38" s="63" t="s">
        <v>41</v>
      </c>
      <c r="AN38" s="150"/>
      <c r="AO38" s="150"/>
      <c r="AP38" s="151" t="s">
        <v>305</v>
      </c>
    </row>
    <row r="39" spans="1:42" s="2" customFormat="1" ht="25.5">
      <c r="A39" s="62">
        <f t="shared" si="10"/>
        <v>102.03200000000015</v>
      </c>
      <c r="B39" s="66" t="s">
        <v>316</v>
      </c>
      <c r="C39" s="78">
        <v>1.3</v>
      </c>
      <c r="D39" s="148" t="s">
        <v>102</v>
      </c>
      <c r="E39" s="148" t="s">
        <v>103</v>
      </c>
      <c r="F39" s="148" t="s">
        <v>53</v>
      </c>
      <c r="G39" s="148" t="s">
        <v>64</v>
      </c>
      <c r="H39" s="149">
        <v>43555</v>
      </c>
      <c r="I39" s="149">
        <v>43738</v>
      </c>
      <c r="J39" s="68" t="str">
        <f t="shared" si="0"/>
        <v>31.03.19 - 30.09.19 (6 months)</v>
      </c>
      <c r="K39" s="63" t="s">
        <v>32</v>
      </c>
      <c r="L39" s="137">
        <v>2300</v>
      </c>
      <c r="M39" s="137">
        <v>2300</v>
      </c>
      <c r="N39" s="69">
        <f t="shared" si="17"/>
        <v>24</v>
      </c>
      <c r="O39" s="137">
        <v>2300</v>
      </c>
      <c r="P39" s="137">
        <v>2300</v>
      </c>
      <c r="Q39" s="69">
        <f t="shared" si="18"/>
        <v>24</v>
      </c>
      <c r="R39" s="137">
        <v>2300</v>
      </c>
      <c r="S39" s="137">
        <v>2300</v>
      </c>
      <c r="T39" s="67">
        <f t="shared" si="19"/>
        <v>24</v>
      </c>
      <c r="U39" s="150">
        <v>550</v>
      </c>
      <c r="V39" s="150">
        <v>0</v>
      </c>
      <c r="W39" s="150">
        <v>0</v>
      </c>
      <c r="X39" s="150" t="s">
        <v>104</v>
      </c>
      <c r="Y39" s="147" t="s">
        <v>105</v>
      </c>
      <c r="Z39" s="150" t="s">
        <v>104</v>
      </c>
      <c r="AA39" s="150" t="s">
        <v>104</v>
      </c>
      <c r="AB39" s="150" t="s">
        <v>104</v>
      </c>
      <c r="AC39" s="150" t="s">
        <v>104</v>
      </c>
      <c r="AD39" s="150">
        <v>17.600000000000001</v>
      </c>
      <c r="AE39" s="150">
        <v>44</v>
      </c>
      <c r="AF39" s="150">
        <v>44</v>
      </c>
      <c r="AG39" s="150">
        <v>17.600000000000001</v>
      </c>
      <c r="AH39" s="150">
        <v>44</v>
      </c>
      <c r="AI39" s="150">
        <v>17.600000000000001</v>
      </c>
      <c r="AJ39" s="150">
        <v>44</v>
      </c>
      <c r="AK39" s="151" t="s">
        <v>104</v>
      </c>
      <c r="AL39" s="151" t="s">
        <v>104</v>
      </c>
      <c r="AM39" s="63"/>
      <c r="AN39" s="150"/>
      <c r="AO39" s="150"/>
      <c r="AP39" s="151" t="s">
        <v>300</v>
      </c>
    </row>
    <row r="40" spans="1:42" s="2" customFormat="1" ht="25.5">
      <c r="A40" s="62">
        <f t="shared" si="10"/>
        <v>102.03300000000016</v>
      </c>
      <c r="B40" s="66" t="s">
        <v>316</v>
      </c>
      <c r="C40" s="78">
        <v>1.3</v>
      </c>
      <c r="D40" s="148" t="s">
        <v>102</v>
      </c>
      <c r="E40" s="148" t="s">
        <v>103</v>
      </c>
      <c r="F40" s="148" t="s">
        <v>53</v>
      </c>
      <c r="G40" s="148" t="s">
        <v>64</v>
      </c>
      <c r="H40" s="149">
        <v>43738</v>
      </c>
      <c r="I40" s="149">
        <v>43921</v>
      </c>
      <c r="J40" s="68" t="str">
        <f t="shared" si="0"/>
        <v>30.09.19 - 31.03.20 (6 months)</v>
      </c>
      <c r="K40" s="63" t="s">
        <v>32</v>
      </c>
      <c r="L40" s="137">
        <v>2300</v>
      </c>
      <c r="M40" s="137">
        <v>2300</v>
      </c>
      <c r="N40" s="69">
        <f t="shared" si="17"/>
        <v>24</v>
      </c>
      <c r="O40" s="137">
        <v>2300</v>
      </c>
      <c r="P40" s="137">
        <v>2300</v>
      </c>
      <c r="Q40" s="69">
        <f t="shared" si="18"/>
        <v>24</v>
      </c>
      <c r="R40" s="137">
        <v>2300</v>
      </c>
      <c r="S40" s="137">
        <v>2300</v>
      </c>
      <c r="T40" s="67">
        <f t="shared" si="19"/>
        <v>24</v>
      </c>
      <c r="U40" s="150">
        <v>659</v>
      </c>
      <c r="V40" s="150">
        <v>0</v>
      </c>
      <c r="W40" s="150">
        <v>0</v>
      </c>
      <c r="X40" s="150" t="s">
        <v>104</v>
      </c>
      <c r="Y40" s="147" t="s">
        <v>105</v>
      </c>
      <c r="Z40" s="150" t="s">
        <v>104</v>
      </c>
      <c r="AA40" s="150" t="s">
        <v>104</v>
      </c>
      <c r="AB40" s="150" t="s">
        <v>104</v>
      </c>
      <c r="AC40" s="150" t="s">
        <v>104</v>
      </c>
      <c r="AD40" s="150">
        <v>17.600000000000001</v>
      </c>
      <c r="AE40" s="150">
        <v>44</v>
      </c>
      <c r="AF40" s="150">
        <v>44</v>
      </c>
      <c r="AG40" s="150">
        <v>17.600000000000001</v>
      </c>
      <c r="AH40" s="150">
        <v>44</v>
      </c>
      <c r="AI40" s="150">
        <v>17.600000000000001</v>
      </c>
      <c r="AJ40" s="150">
        <v>44</v>
      </c>
      <c r="AK40" s="151" t="s">
        <v>104</v>
      </c>
      <c r="AL40" s="151" t="s">
        <v>104</v>
      </c>
      <c r="AM40" s="63"/>
      <c r="AN40" s="150"/>
      <c r="AO40" s="150"/>
      <c r="AP40" s="151" t="s">
        <v>301</v>
      </c>
    </row>
    <row r="41" spans="1:42" s="2" customFormat="1" ht="25.5">
      <c r="A41" s="62">
        <f t="shared" si="10"/>
        <v>102.03400000000016</v>
      </c>
      <c r="B41" s="66" t="s">
        <v>316</v>
      </c>
      <c r="C41" s="78">
        <v>1.3</v>
      </c>
      <c r="D41" s="148" t="s">
        <v>102</v>
      </c>
      <c r="E41" s="148" t="s">
        <v>103</v>
      </c>
      <c r="F41" s="148" t="s">
        <v>53</v>
      </c>
      <c r="G41" s="148" t="s">
        <v>64</v>
      </c>
      <c r="H41" s="149">
        <v>43921</v>
      </c>
      <c r="I41" s="149">
        <v>44104</v>
      </c>
      <c r="J41" s="68" t="str">
        <f t="shared" si="0"/>
        <v>31.03.20 - 30.09.20 (6 months)</v>
      </c>
      <c r="K41" s="63" t="s">
        <v>32</v>
      </c>
      <c r="L41" s="137">
        <v>2300</v>
      </c>
      <c r="M41" s="137">
        <v>2300</v>
      </c>
      <c r="N41" s="69">
        <f t="shared" si="17"/>
        <v>24</v>
      </c>
      <c r="O41" s="137">
        <v>2300</v>
      </c>
      <c r="P41" s="137">
        <v>2300</v>
      </c>
      <c r="Q41" s="69">
        <f t="shared" si="18"/>
        <v>24</v>
      </c>
      <c r="R41" s="137">
        <v>2300</v>
      </c>
      <c r="S41" s="137">
        <v>2300</v>
      </c>
      <c r="T41" s="67">
        <f t="shared" si="19"/>
        <v>24</v>
      </c>
      <c r="U41" s="150">
        <v>659</v>
      </c>
      <c r="V41" s="150">
        <v>0</v>
      </c>
      <c r="W41" s="150">
        <v>0</v>
      </c>
      <c r="X41" s="150" t="s">
        <v>104</v>
      </c>
      <c r="Y41" s="147" t="s">
        <v>105</v>
      </c>
      <c r="Z41" s="150" t="s">
        <v>104</v>
      </c>
      <c r="AA41" s="150" t="s">
        <v>104</v>
      </c>
      <c r="AB41" s="150" t="s">
        <v>104</v>
      </c>
      <c r="AC41" s="150" t="s">
        <v>104</v>
      </c>
      <c r="AD41" s="150">
        <v>17.600000000000001</v>
      </c>
      <c r="AE41" s="150">
        <v>44</v>
      </c>
      <c r="AF41" s="150">
        <v>44</v>
      </c>
      <c r="AG41" s="150">
        <v>17.600000000000001</v>
      </c>
      <c r="AH41" s="150">
        <v>44</v>
      </c>
      <c r="AI41" s="150">
        <v>17.600000000000001</v>
      </c>
      <c r="AJ41" s="150">
        <v>44</v>
      </c>
      <c r="AK41" s="151" t="s">
        <v>104</v>
      </c>
      <c r="AL41" s="151" t="s">
        <v>104</v>
      </c>
      <c r="AM41" s="63"/>
      <c r="AN41" s="150"/>
      <c r="AO41" s="150"/>
      <c r="AP41" s="151" t="s">
        <v>302</v>
      </c>
    </row>
    <row r="42" spans="1:42" s="2" customFormat="1" ht="25.5">
      <c r="A42" s="64">
        <f t="shared" si="10"/>
        <v>102.03500000000017</v>
      </c>
      <c r="B42" s="66" t="s">
        <v>316</v>
      </c>
      <c r="C42" s="76">
        <v>1.3</v>
      </c>
      <c r="D42" s="135" t="s">
        <v>106</v>
      </c>
      <c r="E42" s="135" t="s">
        <v>107</v>
      </c>
      <c r="F42" s="135" t="s">
        <v>53</v>
      </c>
      <c r="G42" s="135" t="s">
        <v>108</v>
      </c>
      <c r="H42" s="136">
        <v>43556</v>
      </c>
      <c r="I42" s="136">
        <v>43738</v>
      </c>
      <c r="J42" s="68" t="str">
        <f t="shared" si="0"/>
        <v>01.04.19 - 30.09.19 (6 months)</v>
      </c>
      <c r="K42" s="65" t="s">
        <v>32</v>
      </c>
      <c r="L42" s="137">
        <v>2300</v>
      </c>
      <c r="M42" s="137">
        <v>2300</v>
      </c>
      <c r="N42" s="69">
        <f t="shared" si="17"/>
        <v>24</v>
      </c>
      <c r="O42" s="137">
        <v>2300</v>
      </c>
      <c r="P42" s="137">
        <v>2300</v>
      </c>
      <c r="Q42" s="69">
        <f t="shared" si="18"/>
        <v>24</v>
      </c>
      <c r="R42" s="137">
        <v>2300</v>
      </c>
      <c r="S42" s="137">
        <v>2300</v>
      </c>
      <c r="T42" s="69">
        <f t="shared" si="19"/>
        <v>24</v>
      </c>
      <c r="U42" s="135">
        <v>686.25</v>
      </c>
      <c r="V42" s="135"/>
      <c r="W42" s="135"/>
      <c r="X42" s="135"/>
      <c r="Y42" s="145"/>
      <c r="Z42" s="135"/>
      <c r="AA42" s="135"/>
      <c r="AB42" s="135"/>
      <c r="AC42" s="135"/>
      <c r="AD42" s="135">
        <v>20</v>
      </c>
      <c r="AE42" s="135">
        <v>50</v>
      </c>
      <c r="AF42" s="135">
        <v>50</v>
      </c>
      <c r="AG42" s="135">
        <v>20</v>
      </c>
      <c r="AH42" s="135">
        <v>50</v>
      </c>
      <c r="AI42" s="135">
        <v>10</v>
      </c>
      <c r="AJ42" s="135">
        <v>25</v>
      </c>
      <c r="AK42" s="139"/>
      <c r="AL42" s="139"/>
      <c r="AM42" s="140"/>
      <c r="AN42" s="135"/>
      <c r="AO42" s="135"/>
      <c r="AP42" s="139"/>
    </row>
    <row r="43" spans="1:42" s="2" customFormat="1" ht="51">
      <c r="A43" s="64">
        <f t="shared" si="10"/>
        <v>102.03600000000017</v>
      </c>
      <c r="B43" s="66" t="s">
        <v>316</v>
      </c>
      <c r="C43" s="76">
        <v>1.3</v>
      </c>
      <c r="D43" s="135" t="s">
        <v>106</v>
      </c>
      <c r="E43" s="135" t="s">
        <v>107</v>
      </c>
      <c r="F43" s="135" t="s">
        <v>53</v>
      </c>
      <c r="G43" s="141" t="s">
        <v>108</v>
      </c>
      <c r="H43" s="136">
        <v>43739</v>
      </c>
      <c r="I43" s="136">
        <v>43921</v>
      </c>
      <c r="J43" s="68" t="str">
        <f t="shared" si="0"/>
        <v>01.10.19 - 31.03.20 (6 months)</v>
      </c>
      <c r="K43" s="65" t="s">
        <v>32</v>
      </c>
      <c r="L43" s="137">
        <v>2300</v>
      </c>
      <c r="M43" s="137">
        <v>1500</v>
      </c>
      <c r="N43" s="69">
        <f t="shared" si="17"/>
        <v>16</v>
      </c>
      <c r="O43" s="137">
        <v>2300</v>
      </c>
      <c r="P43" s="137">
        <v>1500</v>
      </c>
      <c r="Q43" s="69">
        <f t="shared" si="18"/>
        <v>16</v>
      </c>
      <c r="R43" s="137">
        <v>2300</v>
      </c>
      <c r="S43" s="137">
        <v>1500</v>
      </c>
      <c r="T43" s="67">
        <f t="shared" si="19"/>
        <v>16</v>
      </c>
      <c r="U43" s="135">
        <v>748.5</v>
      </c>
      <c r="V43" s="141"/>
      <c r="W43" s="141"/>
      <c r="X43" s="141"/>
      <c r="Y43" s="147"/>
      <c r="Z43" s="141"/>
      <c r="AA43" s="141"/>
      <c r="AB43" s="141"/>
      <c r="AC43" s="141"/>
      <c r="AD43" s="141">
        <v>24</v>
      </c>
      <c r="AE43" s="141">
        <v>60</v>
      </c>
      <c r="AF43" s="141">
        <v>60</v>
      </c>
      <c r="AG43" s="141">
        <v>24</v>
      </c>
      <c r="AH43" s="141">
        <v>60</v>
      </c>
      <c r="AI43" s="141">
        <v>12</v>
      </c>
      <c r="AJ43" s="141">
        <v>30</v>
      </c>
      <c r="AK43" s="143"/>
      <c r="AL43" s="143"/>
      <c r="AM43" s="63" t="s">
        <v>109</v>
      </c>
      <c r="AN43" s="141"/>
      <c r="AO43" s="141"/>
      <c r="AP43" s="143"/>
    </row>
    <row r="44" spans="1:42" s="2" customFormat="1" ht="51">
      <c r="A44" s="64">
        <f t="shared" si="10"/>
        <v>102.03700000000018</v>
      </c>
      <c r="B44" s="66" t="s">
        <v>316</v>
      </c>
      <c r="C44" s="76">
        <v>1.3</v>
      </c>
      <c r="D44" s="135" t="s">
        <v>106</v>
      </c>
      <c r="E44" s="135" t="s">
        <v>107</v>
      </c>
      <c r="F44" s="135" t="s">
        <v>53</v>
      </c>
      <c r="G44" s="141" t="s">
        <v>108</v>
      </c>
      <c r="H44" s="136">
        <v>43739</v>
      </c>
      <c r="I44" s="136">
        <v>43921</v>
      </c>
      <c r="J44" s="68" t="str">
        <f t="shared" si="0"/>
        <v>01.10.19 - 31.03.20 (6 months)</v>
      </c>
      <c r="K44" s="65" t="s">
        <v>32</v>
      </c>
      <c r="L44" s="137">
        <v>1900</v>
      </c>
      <c r="M44" s="137">
        <v>2300</v>
      </c>
      <c r="N44" s="69">
        <f t="shared" si="17"/>
        <v>4</v>
      </c>
      <c r="O44" s="137">
        <v>1900</v>
      </c>
      <c r="P44" s="137">
        <v>2300</v>
      </c>
      <c r="Q44" s="69">
        <f t="shared" si="18"/>
        <v>4</v>
      </c>
      <c r="R44" s="137">
        <v>1900</v>
      </c>
      <c r="S44" s="137">
        <v>2300</v>
      </c>
      <c r="T44" s="67">
        <f t="shared" si="19"/>
        <v>4</v>
      </c>
      <c r="U44" s="135">
        <v>748.5</v>
      </c>
      <c r="V44" s="141"/>
      <c r="W44" s="141"/>
      <c r="X44" s="141"/>
      <c r="Y44" s="147"/>
      <c r="Z44" s="141"/>
      <c r="AA44" s="141"/>
      <c r="AB44" s="141"/>
      <c r="AC44" s="141"/>
      <c r="AD44" s="141">
        <v>24</v>
      </c>
      <c r="AE44" s="141">
        <v>60</v>
      </c>
      <c r="AF44" s="141">
        <v>60</v>
      </c>
      <c r="AG44" s="141">
        <v>24</v>
      </c>
      <c r="AH44" s="141">
        <v>60</v>
      </c>
      <c r="AI44" s="141">
        <v>12</v>
      </c>
      <c r="AJ44" s="141">
        <v>30</v>
      </c>
      <c r="AK44" s="143"/>
      <c r="AL44" s="143"/>
      <c r="AM44" s="63" t="s">
        <v>110</v>
      </c>
      <c r="AN44" s="141"/>
      <c r="AO44" s="141"/>
      <c r="AP44" s="143"/>
    </row>
    <row r="45" spans="1:42" s="2" customFormat="1" ht="25.5">
      <c r="A45" s="64">
        <f t="shared" si="10"/>
        <v>102.03800000000018</v>
      </c>
      <c r="B45" s="75" t="s">
        <v>317</v>
      </c>
      <c r="C45" s="76" t="s">
        <v>320</v>
      </c>
      <c r="D45" s="135" t="s">
        <v>111</v>
      </c>
      <c r="E45" s="141" t="s">
        <v>112</v>
      </c>
      <c r="F45" s="2" t="s">
        <v>53</v>
      </c>
      <c r="G45" s="135" t="s">
        <v>64</v>
      </c>
      <c r="H45" s="136">
        <v>43373</v>
      </c>
      <c r="I45" s="136">
        <v>43555</v>
      </c>
      <c r="J45" s="68" t="str">
        <f t="shared" si="0"/>
        <v>30.09.18 - 31.03.19 (6 months)</v>
      </c>
      <c r="K45" s="65" t="s">
        <v>32</v>
      </c>
      <c r="L45" s="137">
        <v>2300</v>
      </c>
      <c r="M45" s="137">
        <v>700</v>
      </c>
      <c r="N45" s="69">
        <f t="shared" si="17"/>
        <v>8</v>
      </c>
      <c r="O45" s="137">
        <v>2300</v>
      </c>
      <c r="P45" s="137">
        <v>700</v>
      </c>
      <c r="Q45" s="69">
        <f t="shared" si="18"/>
        <v>8</v>
      </c>
      <c r="R45" s="137">
        <v>2300</v>
      </c>
      <c r="S45" s="137">
        <v>700</v>
      </c>
      <c r="T45" s="69">
        <f t="shared" si="19"/>
        <v>8</v>
      </c>
      <c r="U45" s="135">
        <v>4.5999999999999996</v>
      </c>
      <c r="V45" s="135">
        <v>0</v>
      </c>
      <c r="W45" s="135" t="s">
        <v>33</v>
      </c>
      <c r="X45" s="135" t="s">
        <v>33</v>
      </c>
      <c r="Y45" s="135" t="s">
        <v>33</v>
      </c>
      <c r="Z45" s="135" t="s">
        <v>33</v>
      </c>
      <c r="AA45" s="135" t="s">
        <v>33</v>
      </c>
      <c r="AB45" s="135" t="s">
        <v>33</v>
      </c>
      <c r="AC45" s="135" t="s">
        <v>33</v>
      </c>
      <c r="AD45" s="135">
        <v>0.4</v>
      </c>
      <c r="AE45" s="135">
        <v>1</v>
      </c>
      <c r="AF45" s="135">
        <v>1</v>
      </c>
      <c r="AG45" s="135">
        <v>0.4</v>
      </c>
      <c r="AH45" s="135">
        <v>1</v>
      </c>
      <c r="AI45" s="135" t="s">
        <v>33</v>
      </c>
      <c r="AJ45" s="135" t="s">
        <v>33</v>
      </c>
      <c r="AK45" s="135" t="s">
        <v>33</v>
      </c>
      <c r="AL45" s="135" t="s">
        <v>33</v>
      </c>
      <c r="AM45" s="140" t="s">
        <v>94</v>
      </c>
      <c r="AN45" s="135" t="s">
        <v>33</v>
      </c>
      <c r="AO45" s="135" t="s">
        <v>33</v>
      </c>
      <c r="AP45" s="143" t="s">
        <v>113</v>
      </c>
    </row>
    <row r="46" spans="1:42" ht="30">
      <c r="A46" s="62">
        <f t="shared" si="10"/>
        <v>102.03900000000019</v>
      </c>
      <c r="B46" s="66" t="s">
        <v>316</v>
      </c>
      <c r="C46" s="78">
        <v>1.3</v>
      </c>
      <c r="D46" s="148" t="s">
        <v>111</v>
      </c>
      <c r="E46" s="150" t="s">
        <v>112</v>
      </c>
      <c r="F46" s="131" t="s">
        <v>53</v>
      </c>
      <c r="G46" s="148" t="s">
        <v>64</v>
      </c>
      <c r="H46" s="149">
        <v>43373</v>
      </c>
      <c r="I46" s="149">
        <v>43555</v>
      </c>
      <c r="J46" s="68" t="str">
        <f t="shared" si="0"/>
        <v>30.09.18 - 31.03.19 (6 months)</v>
      </c>
      <c r="K46" s="63" t="s">
        <v>32</v>
      </c>
      <c r="L46" s="137">
        <v>2300</v>
      </c>
      <c r="M46" s="137">
        <v>700</v>
      </c>
      <c r="N46" s="69">
        <f t="shared" si="17"/>
        <v>8</v>
      </c>
      <c r="O46" s="137">
        <v>2300</v>
      </c>
      <c r="P46" s="137">
        <v>700</v>
      </c>
      <c r="Q46" s="69">
        <f t="shared" si="18"/>
        <v>8</v>
      </c>
      <c r="R46" s="137">
        <v>2300</v>
      </c>
      <c r="S46" s="137">
        <v>700</v>
      </c>
      <c r="T46" s="67">
        <f t="shared" ref="T46:T51" si="20">IF(R46&gt;S46, (2400-R46+S46)/100, IF(R46=S46, 24, (S46-R46)/100))</f>
        <v>8</v>
      </c>
      <c r="U46" s="150">
        <v>4.5999999999999996</v>
      </c>
      <c r="V46" s="150">
        <v>0</v>
      </c>
      <c r="W46" s="150" t="s">
        <v>33</v>
      </c>
      <c r="X46" s="150" t="s">
        <v>33</v>
      </c>
      <c r="Y46" s="150" t="s">
        <v>33</v>
      </c>
      <c r="Z46" s="150" t="s">
        <v>33</v>
      </c>
      <c r="AA46" s="150" t="s">
        <v>33</v>
      </c>
      <c r="AB46" s="150" t="s">
        <v>33</v>
      </c>
      <c r="AC46" s="150" t="s">
        <v>33</v>
      </c>
      <c r="AD46" s="148">
        <v>0.4</v>
      </c>
      <c r="AE46" s="150">
        <v>1</v>
      </c>
      <c r="AF46" s="150">
        <v>1</v>
      </c>
      <c r="AG46" s="148">
        <v>0.4</v>
      </c>
      <c r="AH46" s="150">
        <v>1</v>
      </c>
      <c r="AI46" s="150" t="s">
        <v>33</v>
      </c>
      <c r="AJ46" s="150" t="s">
        <v>33</v>
      </c>
      <c r="AK46" s="150" t="s">
        <v>33</v>
      </c>
      <c r="AL46" s="150" t="s">
        <v>33</v>
      </c>
      <c r="AM46" s="63" t="s">
        <v>98</v>
      </c>
      <c r="AN46" s="148" t="s">
        <v>33</v>
      </c>
      <c r="AO46" s="148" t="s">
        <v>33</v>
      </c>
      <c r="AP46" s="151" t="s">
        <v>114</v>
      </c>
    </row>
    <row r="47" spans="1:42" ht="30">
      <c r="A47" s="62">
        <f t="shared" si="10"/>
        <v>102.04000000000019</v>
      </c>
      <c r="B47" s="66" t="s">
        <v>316</v>
      </c>
      <c r="C47" s="78">
        <v>1.3</v>
      </c>
      <c r="D47" s="148" t="s">
        <v>111</v>
      </c>
      <c r="E47" s="150" t="s">
        <v>112</v>
      </c>
      <c r="F47" s="131" t="s">
        <v>53</v>
      </c>
      <c r="G47" s="148" t="s">
        <v>64</v>
      </c>
      <c r="H47" s="152">
        <v>43555</v>
      </c>
      <c r="I47" s="149">
        <v>43738</v>
      </c>
      <c r="J47" s="68" t="str">
        <f t="shared" si="0"/>
        <v>31.03.19 - 30.09.19 (6 months)</v>
      </c>
      <c r="K47" s="63" t="s">
        <v>32</v>
      </c>
      <c r="L47" s="137">
        <v>2300</v>
      </c>
      <c r="M47" s="137">
        <v>2300</v>
      </c>
      <c r="N47" s="69">
        <f t="shared" si="17"/>
        <v>24</v>
      </c>
      <c r="O47" s="137">
        <v>2300</v>
      </c>
      <c r="P47" s="137">
        <v>2300</v>
      </c>
      <c r="Q47" s="69">
        <f t="shared" si="18"/>
        <v>24</v>
      </c>
      <c r="R47" s="137">
        <v>2300</v>
      </c>
      <c r="S47" s="137">
        <v>2300</v>
      </c>
      <c r="T47" s="67">
        <f t="shared" si="20"/>
        <v>24</v>
      </c>
      <c r="U47" s="150">
        <v>7</v>
      </c>
      <c r="V47" s="150">
        <v>0</v>
      </c>
      <c r="W47" s="150" t="s">
        <v>33</v>
      </c>
      <c r="X47" s="150" t="s">
        <v>33</v>
      </c>
      <c r="Y47" s="150" t="s">
        <v>33</v>
      </c>
      <c r="Z47" s="150" t="s">
        <v>33</v>
      </c>
      <c r="AA47" s="150" t="s">
        <v>33</v>
      </c>
      <c r="AB47" s="150" t="s">
        <v>33</v>
      </c>
      <c r="AC47" s="150" t="s">
        <v>33</v>
      </c>
      <c r="AD47" s="148">
        <v>0.4</v>
      </c>
      <c r="AE47" s="150">
        <v>1</v>
      </c>
      <c r="AF47" s="150">
        <v>1</v>
      </c>
      <c r="AG47" s="148">
        <v>0.4</v>
      </c>
      <c r="AH47" s="150">
        <v>1</v>
      </c>
      <c r="AI47" s="150" t="s">
        <v>33</v>
      </c>
      <c r="AJ47" s="150" t="s">
        <v>33</v>
      </c>
      <c r="AK47" s="150" t="s">
        <v>33</v>
      </c>
      <c r="AL47" s="150" t="s">
        <v>33</v>
      </c>
      <c r="AM47" s="63" t="s">
        <v>98</v>
      </c>
      <c r="AN47" s="148" t="s">
        <v>33</v>
      </c>
      <c r="AO47" s="148" t="s">
        <v>33</v>
      </c>
      <c r="AP47" s="151" t="s">
        <v>114</v>
      </c>
    </row>
    <row r="48" spans="1:42" s="153" customFormat="1" ht="30">
      <c r="A48" s="62">
        <f t="shared" si="10"/>
        <v>102.0410000000002</v>
      </c>
      <c r="B48" s="66" t="s">
        <v>316</v>
      </c>
      <c r="C48" s="78">
        <v>1.3</v>
      </c>
      <c r="D48" s="148" t="s">
        <v>111</v>
      </c>
      <c r="E48" s="150" t="s">
        <v>112</v>
      </c>
      <c r="F48" s="153" t="s">
        <v>53</v>
      </c>
      <c r="G48" s="148" t="s">
        <v>64</v>
      </c>
      <c r="H48" s="149">
        <v>43738</v>
      </c>
      <c r="I48" s="149">
        <v>43921</v>
      </c>
      <c r="J48" s="68" t="str">
        <f t="shared" si="0"/>
        <v>30.09.19 - 31.03.20 (6 months)</v>
      </c>
      <c r="K48" s="63" t="s">
        <v>32</v>
      </c>
      <c r="L48" s="137">
        <v>2300</v>
      </c>
      <c r="M48" s="137">
        <v>1500</v>
      </c>
      <c r="N48" s="69">
        <f t="shared" si="17"/>
        <v>16</v>
      </c>
      <c r="O48" s="137">
        <v>2300</v>
      </c>
      <c r="P48" s="137">
        <v>2300</v>
      </c>
      <c r="Q48" s="69">
        <f t="shared" si="18"/>
        <v>24</v>
      </c>
      <c r="R48" s="137">
        <v>2300</v>
      </c>
      <c r="S48" s="137">
        <v>2300</v>
      </c>
      <c r="T48" s="67">
        <f t="shared" si="20"/>
        <v>24</v>
      </c>
      <c r="U48" s="150">
        <v>6.8</v>
      </c>
      <c r="V48" s="150">
        <v>0</v>
      </c>
      <c r="W48" s="150" t="s">
        <v>33</v>
      </c>
      <c r="X48" s="150" t="s">
        <v>33</v>
      </c>
      <c r="Y48" s="150" t="s">
        <v>33</v>
      </c>
      <c r="Z48" s="150" t="s">
        <v>33</v>
      </c>
      <c r="AA48" s="150" t="s">
        <v>33</v>
      </c>
      <c r="AB48" s="150" t="s">
        <v>33</v>
      </c>
      <c r="AC48" s="150" t="s">
        <v>33</v>
      </c>
      <c r="AD48" s="148">
        <v>0.4</v>
      </c>
      <c r="AE48" s="150">
        <v>1</v>
      </c>
      <c r="AF48" s="150">
        <v>1</v>
      </c>
      <c r="AG48" s="148">
        <v>0.4</v>
      </c>
      <c r="AH48" s="150">
        <v>1</v>
      </c>
      <c r="AI48" s="150" t="s">
        <v>33</v>
      </c>
      <c r="AJ48" s="150" t="s">
        <v>33</v>
      </c>
      <c r="AK48" s="150" t="s">
        <v>33</v>
      </c>
      <c r="AL48" s="150" t="s">
        <v>33</v>
      </c>
      <c r="AM48" s="63" t="s">
        <v>98</v>
      </c>
      <c r="AN48" s="148" t="s">
        <v>33</v>
      </c>
      <c r="AO48" s="148" t="s">
        <v>33</v>
      </c>
      <c r="AP48" s="151" t="s">
        <v>114</v>
      </c>
    </row>
    <row r="49" spans="1:42" s="2" customFormat="1" ht="30">
      <c r="A49" s="66">
        <f t="shared" si="10"/>
        <v>102.0420000000002</v>
      </c>
      <c r="B49" s="66" t="s">
        <v>316</v>
      </c>
      <c r="C49" s="76">
        <v>1.3</v>
      </c>
      <c r="D49" s="135" t="s">
        <v>111</v>
      </c>
      <c r="E49" s="135" t="s">
        <v>112</v>
      </c>
      <c r="F49" s="2" t="s">
        <v>53</v>
      </c>
      <c r="G49" s="135" t="s">
        <v>64</v>
      </c>
      <c r="H49" s="136">
        <v>43555</v>
      </c>
      <c r="I49" s="136">
        <v>43738</v>
      </c>
      <c r="J49" s="68" t="str">
        <f t="shared" si="0"/>
        <v>31.03.19 - 30.09.19 (6 months)</v>
      </c>
      <c r="K49" s="60" t="s">
        <v>32</v>
      </c>
      <c r="L49" s="137">
        <v>2300</v>
      </c>
      <c r="M49" s="137">
        <v>2300</v>
      </c>
      <c r="N49" s="69">
        <f t="shared" si="17"/>
        <v>24</v>
      </c>
      <c r="O49" s="137">
        <v>2300</v>
      </c>
      <c r="P49" s="137">
        <v>2300</v>
      </c>
      <c r="Q49" s="69">
        <f t="shared" si="18"/>
        <v>24</v>
      </c>
      <c r="R49" s="137">
        <v>2300</v>
      </c>
      <c r="S49" s="137">
        <v>2300</v>
      </c>
      <c r="T49" s="69">
        <f t="shared" si="20"/>
        <v>24</v>
      </c>
      <c r="U49" s="135">
        <v>7</v>
      </c>
      <c r="V49" s="135">
        <v>0</v>
      </c>
      <c r="W49" s="135" t="s">
        <v>33</v>
      </c>
      <c r="X49" s="135" t="s">
        <v>33</v>
      </c>
      <c r="Y49" s="135" t="s">
        <v>33</v>
      </c>
      <c r="Z49" s="135" t="s">
        <v>33</v>
      </c>
      <c r="AA49" s="135" t="s">
        <v>33</v>
      </c>
      <c r="AB49" s="135" t="s">
        <v>33</v>
      </c>
      <c r="AC49" s="135" t="s">
        <v>33</v>
      </c>
      <c r="AD49" s="135">
        <v>0.4</v>
      </c>
      <c r="AE49" s="135">
        <v>1</v>
      </c>
      <c r="AF49" s="135">
        <v>1</v>
      </c>
      <c r="AG49" s="135">
        <v>0.4</v>
      </c>
      <c r="AH49" s="135">
        <v>1</v>
      </c>
      <c r="AI49" s="135" t="s">
        <v>33</v>
      </c>
      <c r="AJ49" s="135" t="s">
        <v>33</v>
      </c>
      <c r="AK49" s="135" t="s">
        <v>33</v>
      </c>
      <c r="AL49" s="135" t="s">
        <v>33</v>
      </c>
      <c r="AM49" s="140" t="s">
        <v>115</v>
      </c>
      <c r="AN49" s="135" t="s">
        <v>33</v>
      </c>
      <c r="AO49" s="135" t="s">
        <v>33</v>
      </c>
      <c r="AP49" s="139" t="s">
        <v>114</v>
      </c>
    </row>
    <row r="50" spans="1:42" s="2" customFormat="1" ht="30">
      <c r="A50" s="64">
        <f t="shared" si="10"/>
        <v>102.04300000000021</v>
      </c>
      <c r="B50" s="66" t="s">
        <v>316</v>
      </c>
      <c r="C50" s="76">
        <v>1.3</v>
      </c>
      <c r="D50" s="135" t="s">
        <v>111</v>
      </c>
      <c r="E50" s="141" t="s">
        <v>112</v>
      </c>
      <c r="F50" s="2" t="s">
        <v>53</v>
      </c>
      <c r="G50" s="135" t="s">
        <v>64</v>
      </c>
      <c r="H50" s="136">
        <v>43738</v>
      </c>
      <c r="I50" s="136">
        <v>43921</v>
      </c>
      <c r="J50" s="68" t="str">
        <f t="shared" si="0"/>
        <v>30.09.19 - 31.03.20 (6 months)</v>
      </c>
      <c r="K50" s="65" t="s">
        <v>32</v>
      </c>
      <c r="L50" s="137">
        <v>2300</v>
      </c>
      <c r="M50" s="137">
        <v>1500</v>
      </c>
      <c r="N50" s="69">
        <f t="shared" si="17"/>
        <v>16</v>
      </c>
      <c r="O50" s="137">
        <v>2300</v>
      </c>
      <c r="P50" s="137">
        <v>2300</v>
      </c>
      <c r="Q50" s="69">
        <f t="shared" si="18"/>
        <v>24</v>
      </c>
      <c r="R50" s="137">
        <v>2300</v>
      </c>
      <c r="S50" s="137">
        <v>2300</v>
      </c>
      <c r="T50" s="67">
        <f t="shared" si="20"/>
        <v>24</v>
      </c>
      <c r="U50" s="141">
        <v>6.8</v>
      </c>
      <c r="V50" s="141">
        <v>0</v>
      </c>
      <c r="W50" s="141" t="s">
        <v>33</v>
      </c>
      <c r="X50" s="141" t="s">
        <v>33</v>
      </c>
      <c r="Y50" s="141" t="s">
        <v>33</v>
      </c>
      <c r="Z50" s="141" t="s">
        <v>33</v>
      </c>
      <c r="AA50" s="141" t="s">
        <v>33</v>
      </c>
      <c r="AB50" s="141" t="s">
        <v>33</v>
      </c>
      <c r="AC50" s="141" t="s">
        <v>33</v>
      </c>
      <c r="AD50" s="135">
        <v>0.4</v>
      </c>
      <c r="AE50" s="141">
        <v>1</v>
      </c>
      <c r="AF50" s="141">
        <v>1</v>
      </c>
      <c r="AG50" s="135">
        <v>0.4</v>
      </c>
      <c r="AH50" s="141">
        <v>1</v>
      </c>
      <c r="AI50" s="141" t="s">
        <v>33</v>
      </c>
      <c r="AJ50" s="141" t="s">
        <v>33</v>
      </c>
      <c r="AK50" s="141" t="s">
        <v>33</v>
      </c>
      <c r="AL50" s="141" t="s">
        <v>33</v>
      </c>
      <c r="AM50" s="63" t="s">
        <v>115</v>
      </c>
      <c r="AN50" s="135" t="s">
        <v>33</v>
      </c>
      <c r="AO50" s="135" t="s">
        <v>33</v>
      </c>
      <c r="AP50" s="143" t="s">
        <v>114</v>
      </c>
    </row>
    <row r="51" spans="1:42" s="2" customFormat="1" ht="30">
      <c r="A51" s="64">
        <f t="shared" si="10"/>
        <v>102.04400000000021</v>
      </c>
      <c r="B51" s="66" t="s">
        <v>316</v>
      </c>
      <c r="C51" s="76">
        <v>1.3</v>
      </c>
      <c r="D51" s="135" t="s">
        <v>111</v>
      </c>
      <c r="E51" s="141" t="s">
        <v>112</v>
      </c>
      <c r="F51" s="2" t="s">
        <v>53</v>
      </c>
      <c r="G51" s="135" t="s">
        <v>64</v>
      </c>
      <c r="H51" s="136">
        <v>43921</v>
      </c>
      <c r="I51" s="136">
        <v>44104</v>
      </c>
      <c r="J51" s="68" t="str">
        <f t="shared" si="0"/>
        <v>31.03.20 - 30.09.20 (6 months)</v>
      </c>
      <c r="K51" s="65" t="s">
        <v>32</v>
      </c>
      <c r="L51" s="137">
        <v>2300</v>
      </c>
      <c r="M51" s="137">
        <v>2300</v>
      </c>
      <c r="N51" s="69">
        <f t="shared" si="17"/>
        <v>24</v>
      </c>
      <c r="O51" s="137">
        <v>2300</v>
      </c>
      <c r="P51" s="137">
        <v>2300</v>
      </c>
      <c r="Q51" s="69">
        <f t="shared" si="18"/>
        <v>24</v>
      </c>
      <c r="R51" s="137">
        <v>2300</v>
      </c>
      <c r="S51" s="137">
        <v>2300</v>
      </c>
      <c r="T51" s="67">
        <f t="shared" si="20"/>
        <v>24</v>
      </c>
      <c r="U51" s="141">
        <v>8.3000000000000007</v>
      </c>
      <c r="V51" s="141">
        <v>0</v>
      </c>
      <c r="W51" s="141" t="s">
        <v>33</v>
      </c>
      <c r="X51" s="141" t="s">
        <v>33</v>
      </c>
      <c r="Y51" s="141" t="s">
        <v>33</v>
      </c>
      <c r="Z51" s="141" t="s">
        <v>33</v>
      </c>
      <c r="AA51" s="141" t="s">
        <v>33</v>
      </c>
      <c r="AB51" s="141" t="s">
        <v>33</v>
      </c>
      <c r="AC51" s="141" t="s">
        <v>33</v>
      </c>
      <c r="AD51" s="135">
        <v>0.4</v>
      </c>
      <c r="AE51" s="141">
        <v>1</v>
      </c>
      <c r="AF51" s="141">
        <v>1</v>
      </c>
      <c r="AG51" s="135">
        <v>0.4</v>
      </c>
      <c r="AH51" s="141">
        <v>1</v>
      </c>
      <c r="AI51" s="141" t="s">
        <v>33</v>
      </c>
      <c r="AJ51" s="141" t="s">
        <v>33</v>
      </c>
      <c r="AK51" s="141" t="s">
        <v>33</v>
      </c>
      <c r="AL51" s="141" t="s">
        <v>33</v>
      </c>
      <c r="AM51" s="63" t="s">
        <v>115</v>
      </c>
      <c r="AN51" s="135" t="s">
        <v>33</v>
      </c>
      <c r="AO51" s="135" t="s">
        <v>33</v>
      </c>
      <c r="AP51" s="143" t="s">
        <v>114</v>
      </c>
    </row>
    <row r="52" spans="1:42" s="2" customFormat="1" ht="25.5">
      <c r="A52" s="64">
        <f t="shared" si="10"/>
        <v>102.04500000000021</v>
      </c>
      <c r="B52" s="66" t="s">
        <v>316</v>
      </c>
      <c r="C52" s="76">
        <v>1.3</v>
      </c>
      <c r="D52" s="135" t="s">
        <v>116</v>
      </c>
      <c r="E52" s="135" t="s">
        <v>117</v>
      </c>
      <c r="F52" s="135" t="s">
        <v>53</v>
      </c>
      <c r="G52" s="135" t="s">
        <v>64</v>
      </c>
      <c r="H52" s="136">
        <v>43555</v>
      </c>
      <c r="I52" s="136">
        <v>43738</v>
      </c>
      <c r="J52" s="68" t="str">
        <f t="shared" si="0"/>
        <v>31.03.19 - 30.09.19 (6 months)</v>
      </c>
      <c r="K52" s="65" t="s">
        <v>32</v>
      </c>
      <c r="L52" s="137">
        <v>2300</v>
      </c>
      <c r="M52" s="137">
        <v>700</v>
      </c>
      <c r="N52" s="69">
        <f t="shared" si="17"/>
        <v>8</v>
      </c>
      <c r="O52" s="137">
        <v>2300</v>
      </c>
      <c r="P52" s="137">
        <v>700</v>
      </c>
      <c r="Q52" s="69">
        <f t="shared" si="18"/>
        <v>8</v>
      </c>
      <c r="R52" s="137">
        <v>2300</v>
      </c>
      <c r="S52" s="137">
        <v>700</v>
      </c>
      <c r="T52" s="69">
        <f t="shared" ref="T52:T61" si="21">IF(R52&gt;S52, (2400-R52+S52)/100, IF(R52=S52, 24, (S52-R52)/100))</f>
        <v>8</v>
      </c>
      <c r="U52" s="135">
        <v>53.95</v>
      </c>
      <c r="V52" s="135"/>
      <c r="W52" s="135"/>
      <c r="X52" s="135"/>
      <c r="Y52" s="145"/>
      <c r="Z52" s="135"/>
      <c r="AA52" s="135"/>
      <c r="AB52" s="135"/>
      <c r="AC52" s="135"/>
      <c r="AD52" s="135">
        <v>2</v>
      </c>
      <c r="AE52" s="135">
        <v>5</v>
      </c>
      <c r="AF52" s="135">
        <v>5</v>
      </c>
      <c r="AG52" s="135">
        <v>2</v>
      </c>
      <c r="AH52" s="135">
        <v>5</v>
      </c>
      <c r="AI52" s="135"/>
      <c r="AJ52" s="135"/>
      <c r="AK52" s="139"/>
      <c r="AL52" s="139"/>
      <c r="AM52" s="140"/>
      <c r="AN52" s="135"/>
      <c r="AO52" s="135"/>
      <c r="AP52" s="139"/>
    </row>
    <row r="53" spans="1:42" s="2" customFormat="1" ht="25.5">
      <c r="A53" s="64">
        <f t="shared" si="10"/>
        <v>102.04600000000022</v>
      </c>
      <c r="B53" s="66" t="s">
        <v>316</v>
      </c>
      <c r="C53" s="76">
        <v>1.3</v>
      </c>
      <c r="D53" s="135" t="s">
        <v>116</v>
      </c>
      <c r="E53" s="135" t="s">
        <v>117</v>
      </c>
      <c r="F53" s="135" t="s">
        <v>53</v>
      </c>
      <c r="G53" s="135" t="s">
        <v>64</v>
      </c>
      <c r="H53" s="136">
        <v>43738</v>
      </c>
      <c r="I53" s="136">
        <v>44104</v>
      </c>
      <c r="J53" s="68" t="str">
        <f t="shared" si="0"/>
        <v>30.09.19 - 30.09.20 (12 months)</v>
      </c>
      <c r="K53" s="65" t="s">
        <v>32</v>
      </c>
      <c r="L53" s="137">
        <v>2300</v>
      </c>
      <c r="M53" s="137">
        <v>2300</v>
      </c>
      <c r="N53" s="69">
        <f t="shared" si="17"/>
        <v>24</v>
      </c>
      <c r="O53" s="137">
        <v>2300</v>
      </c>
      <c r="P53" s="137">
        <v>2300</v>
      </c>
      <c r="Q53" s="69">
        <f t="shared" si="18"/>
        <v>24</v>
      </c>
      <c r="R53" s="137">
        <v>2300</v>
      </c>
      <c r="S53" s="137">
        <v>2300</v>
      </c>
      <c r="T53" s="67">
        <f t="shared" si="21"/>
        <v>24</v>
      </c>
      <c r="U53" s="141">
        <v>53.95</v>
      </c>
      <c r="V53" s="135"/>
      <c r="W53" s="135"/>
      <c r="X53" s="135"/>
      <c r="Y53" s="147"/>
      <c r="Z53" s="141"/>
      <c r="AA53" s="141"/>
      <c r="AB53" s="141"/>
      <c r="AC53" s="141"/>
      <c r="AD53" s="135">
        <v>2</v>
      </c>
      <c r="AE53" s="135">
        <v>5</v>
      </c>
      <c r="AF53" s="135">
        <v>5</v>
      </c>
      <c r="AG53" s="135">
        <v>2</v>
      </c>
      <c r="AH53" s="135">
        <v>5</v>
      </c>
      <c r="AI53" s="135">
        <v>2</v>
      </c>
      <c r="AJ53" s="135">
        <v>5</v>
      </c>
      <c r="AK53" s="143"/>
      <c r="AL53" s="143"/>
      <c r="AM53" s="63"/>
      <c r="AN53" s="141"/>
      <c r="AO53" s="141"/>
      <c r="AP53" s="139"/>
    </row>
    <row r="54" spans="1:42" s="2" customFormat="1" ht="25.5">
      <c r="A54" s="64">
        <f t="shared" si="10"/>
        <v>102.04700000000022</v>
      </c>
      <c r="B54" s="66" t="s">
        <v>316</v>
      </c>
      <c r="C54" s="76">
        <v>1.3</v>
      </c>
      <c r="D54" s="135" t="s">
        <v>118</v>
      </c>
      <c r="E54" s="141" t="s">
        <v>119</v>
      </c>
      <c r="F54" s="141" t="s">
        <v>53</v>
      </c>
      <c r="G54" s="141" t="s">
        <v>64</v>
      </c>
      <c r="H54" s="136">
        <v>43738</v>
      </c>
      <c r="I54" s="136">
        <v>44104</v>
      </c>
      <c r="J54" s="68" t="str">
        <f t="shared" si="0"/>
        <v>30.09.19 - 30.09.20 (12 months)</v>
      </c>
      <c r="K54" s="65" t="s">
        <v>32</v>
      </c>
      <c r="L54" s="137">
        <v>2300</v>
      </c>
      <c r="M54" s="137">
        <v>2300</v>
      </c>
      <c r="N54" s="69">
        <f t="shared" si="17"/>
        <v>24</v>
      </c>
      <c r="O54" s="137">
        <v>2300</v>
      </c>
      <c r="P54" s="137">
        <v>2300</v>
      </c>
      <c r="Q54" s="69">
        <f t="shared" si="18"/>
        <v>24</v>
      </c>
      <c r="R54" s="137">
        <v>2300</v>
      </c>
      <c r="S54" s="137">
        <v>2300</v>
      </c>
      <c r="T54" s="67">
        <f t="shared" si="21"/>
        <v>24</v>
      </c>
      <c r="U54" s="141">
        <v>107.7</v>
      </c>
      <c r="V54" s="135"/>
      <c r="W54" s="135"/>
      <c r="X54" s="135"/>
      <c r="Y54" s="147"/>
      <c r="Z54" s="141"/>
      <c r="AA54" s="141"/>
      <c r="AB54" s="141"/>
      <c r="AC54" s="141"/>
      <c r="AD54" s="141">
        <v>4</v>
      </c>
      <c r="AE54" s="141">
        <v>10</v>
      </c>
      <c r="AF54" s="141">
        <v>10</v>
      </c>
      <c r="AG54" s="141">
        <v>4</v>
      </c>
      <c r="AH54" s="141">
        <v>10</v>
      </c>
      <c r="AI54" s="141">
        <v>4</v>
      </c>
      <c r="AJ54" s="141">
        <v>10</v>
      </c>
      <c r="AK54" s="143"/>
      <c r="AL54" s="143"/>
      <c r="AM54" s="63" t="s">
        <v>115</v>
      </c>
      <c r="AN54" s="141"/>
      <c r="AO54" s="141"/>
      <c r="AP54" s="143" t="s">
        <v>120</v>
      </c>
    </row>
    <row r="55" spans="1:42" s="2" customFormat="1" ht="25.5">
      <c r="A55" s="64">
        <f t="shared" si="10"/>
        <v>102.04800000000023</v>
      </c>
      <c r="B55" s="66" t="s">
        <v>316</v>
      </c>
      <c r="C55" s="76">
        <v>1.3</v>
      </c>
      <c r="D55" s="135" t="s">
        <v>118</v>
      </c>
      <c r="E55" s="141" t="s">
        <v>119</v>
      </c>
      <c r="F55" s="141" t="s">
        <v>53</v>
      </c>
      <c r="G55" s="141" t="s">
        <v>64</v>
      </c>
      <c r="H55" s="136">
        <v>43738</v>
      </c>
      <c r="I55" s="136">
        <v>44104</v>
      </c>
      <c r="J55" s="68" t="str">
        <f t="shared" si="0"/>
        <v>30.09.19 - 30.09.20 (12 months)</v>
      </c>
      <c r="K55" s="65" t="s">
        <v>32</v>
      </c>
      <c r="L55" s="137">
        <v>2300</v>
      </c>
      <c r="M55" s="137">
        <v>700</v>
      </c>
      <c r="N55" s="69">
        <f t="shared" si="17"/>
        <v>8</v>
      </c>
      <c r="O55" s="137">
        <v>2300</v>
      </c>
      <c r="P55" s="137">
        <v>700</v>
      </c>
      <c r="Q55" s="69">
        <f t="shared" si="18"/>
        <v>8</v>
      </c>
      <c r="R55" s="137">
        <v>2300</v>
      </c>
      <c r="S55" s="137">
        <v>700</v>
      </c>
      <c r="T55" s="67">
        <f t="shared" si="21"/>
        <v>8</v>
      </c>
      <c r="U55" s="141">
        <v>107.7</v>
      </c>
      <c r="V55" s="135"/>
      <c r="W55" s="135"/>
      <c r="X55" s="135"/>
      <c r="Y55" s="147"/>
      <c r="Z55" s="141"/>
      <c r="AA55" s="141"/>
      <c r="AB55" s="141"/>
      <c r="AC55" s="141"/>
      <c r="AD55" s="141">
        <v>4</v>
      </c>
      <c r="AE55" s="141">
        <v>10</v>
      </c>
      <c r="AF55" s="141">
        <v>10</v>
      </c>
      <c r="AG55" s="141">
        <v>4</v>
      </c>
      <c r="AH55" s="141">
        <v>10</v>
      </c>
      <c r="AI55" s="141"/>
      <c r="AJ55" s="141"/>
      <c r="AK55" s="143"/>
      <c r="AL55" s="143"/>
      <c r="AM55" s="63" t="s">
        <v>121</v>
      </c>
      <c r="AN55" s="141"/>
      <c r="AO55" s="141"/>
      <c r="AP55" s="143" t="s">
        <v>120</v>
      </c>
    </row>
    <row r="56" spans="1:42" s="2" customFormat="1" ht="25.5">
      <c r="A56" s="64">
        <f t="shared" si="10"/>
        <v>102.04900000000023</v>
      </c>
      <c r="B56" s="66" t="s">
        <v>316</v>
      </c>
      <c r="C56" s="76">
        <v>1.3</v>
      </c>
      <c r="D56" s="135" t="s">
        <v>122</v>
      </c>
      <c r="E56" s="141" t="s">
        <v>123</v>
      </c>
      <c r="F56" s="141" t="s">
        <v>53</v>
      </c>
      <c r="G56" s="141" t="s">
        <v>64</v>
      </c>
      <c r="H56" s="136">
        <v>43738</v>
      </c>
      <c r="I56" s="136">
        <v>44104</v>
      </c>
      <c r="J56" s="68" t="str">
        <f t="shared" si="0"/>
        <v>30.09.19 - 30.09.20 (12 months)</v>
      </c>
      <c r="K56" s="65" t="s">
        <v>32</v>
      </c>
      <c r="L56" s="137">
        <v>2300</v>
      </c>
      <c r="M56" s="137">
        <v>2300</v>
      </c>
      <c r="N56" s="69">
        <f t="shared" si="17"/>
        <v>24</v>
      </c>
      <c r="O56" s="137">
        <v>2300</v>
      </c>
      <c r="P56" s="137">
        <v>2300</v>
      </c>
      <c r="Q56" s="69">
        <f t="shared" si="18"/>
        <v>24</v>
      </c>
      <c r="R56" s="137">
        <v>2300</v>
      </c>
      <c r="S56" s="137">
        <v>2300</v>
      </c>
      <c r="T56" s="67">
        <f t="shared" si="21"/>
        <v>24</v>
      </c>
      <c r="U56" s="141">
        <v>64.62</v>
      </c>
      <c r="V56" s="135"/>
      <c r="W56" s="135"/>
      <c r="X56" s="135"/>
      <c r="Y56" s="147"/>
      <c r="Z56" s="141"/>
      <c r="AA56" s="141"/>
      <c r="AB56" s="141"/>
      <c r="AC56" s="141"/>
      <c r="AD56" s="141">
        <v>2.4000000000000004</v>
      </c>
      <c r="AE56" s="141">
        <v>6</v>
      </c>
      <c r="AF56" s="141">
        <v>6</v>
      </c>
      <c r="AG56" s="141">
        <v>2.4000000000000004</v>
      </c>
      <c r="AH56" s="141">
        <v>6</v>
      </c>
      <c r="AI56" s="141">
        <v>2.4000000000000004</v>
      </c>
      <c r="AJ56" s="141">
        <v>6</v>
      </c>
      <c r="AK56" s="143"/>
      <c r="AL56" s="143"/>
      <c r="AM56" s="63" t="s">
        <v>124</v>
      </c>
      <c r="AN56" s="141"/>
      <c r="AO56" s="141"/>
      <c r="AP56" s="143" t="s">
        <v>125</v>
      </c>
    </row>
    <row r="57" spans="1:42" s="2" customFormat="1" ht="25.5">
      <c r="A57" s="64">
        <f t="shared" si="10"/>
        <v>102.05000000000024</v>
      </c>
      <c r="B57" s="66" t="s">
        <v>316</v>
      </c>
      <c r="C57" s="76">
        <v>1.3</v>
      </c>
      <c r="D57" s="135" t="s">
        <v>122</v>
      </c>
      <c r="E57" s="141" t="s">
        <v>123</v>
      </c>
      <c r="F57" s="141" t="s">
        <v>53</v>
      </c>
      <c r="G57" s="141" t="s">
        <v>64</v>
      </c>
      <c r="H57" s="136">
        <v>43738</v>
      </c>
      <c r="I57" s="136">
        <v>44104</v>
      </c>
      <c r="J57" s="68" t="str">
        <f t="shared" si="0"/>
        <v>30.09.19 - 30.09.20 (12 months)</v>
      </c>
      <c r="K57" s="65" t="s">
        <v>32</v>
      </c>
      <c r="L57" s="137">
        <v>2300</v>
      </c>
      <c r="M57" s="137">
        <v>700</v>
      </c>
      <c r="N57" s="69">
        <f t="shared" si="17"/>
        <v>8</v>
      </c>
      <c r="O57" s="137">
        <v>2300</v>
      </c>
      <c r="P57" s="137">
        <v>700</v>
      </c>
      <c r="Q57" s="69">
        <f t="shared" si="18"/>
        <v>8</v>
      </c>
      <c r="R57" s="137">
        <v>2300</v>
      </c>
      <c r="S57" s="137">
        <v>700</v>
      </c>
      <c r="T57" s="67">
        <f t="shared" si="21"/>
        <v>8</v>
      </c>
      <c r="U57" s="141">
        <v>64.62</v>
      </c>
      <c r="V57" s="135"/>
      <c r="W57" s="135"/>
      <c r="X57" s="135"/>
      <c r="Y57" s="147"/>
      <c r="Z57" s="141"/>
      <c r="AA57" s="141"/>
      <c r="AB57" s="141"/>
      <c r="AC57" s="141"/>
      <c r="AD57" s="141">
        <v>2.4000000000000004</v>
      </c>
      <c r="AE57" s="141">
        <v>6</v>
      </c>
      <c r="AF57" s="141">
        <v>6</v>
      </c>
      <c r="AG57" s="141">
        <v>2.4000000000000004</v>
      </c>
      <c r="AH57" s="141">
        <v>6</v>
      </c>
      <c r="AI57" s="141"/>
      <c r="AJ57" s="141"/>
      <c r="AK57" s="143"/>
      <c r="AL57" s="143"/>
      <c r="AM57" s="63" t="s">
        <v>126</v>
      </c>
      <c r="AN57" s="141"/>
      <c r="AO57" s="141"/>
      <c r="AP57" s="143" t="s">
        <v>125</v>
      </c>
    </row>
    <row r="58" spans="1:42" s="2" customFormat="1" ht="25.5">
      <c r="A58" s="64">
        <f t="shared" si="10"/>
        <v>102.05100000000024</v>
      </c>
      <c r="B58" s="66" t="s">
        <v>316</v>
      </c>
      <c r="C58" s="76">
        <v>1.2</v>
      </c>
      <c r="D58" s="135" t="s">
        <v>127</v>
      </c>
      <c r="E58" s="141" t="s">
        <v>128</v>
      </c>
      <c r="F58" s="141" t="s">
        <v>54</v>
      </c>
      <c r="G58" s="141" t="s">
        <v>58</v>
      </c>
      <c r="H58" s="154">
        <v>43282</v>
      </c>
      <c r="I58" s="154">
        <v>43373</v>
      </c>
      <c r="J58" s="68" t="str">
        <f t="shared" si="0"/>
        <v>01.07.18 - 30.09.18 (3 months)</v>
      </c>
      <c r="K58" s="65" t="s">
        <v>32</v>
      </c>
      <c r="L58" s="137">
        <v>700</v>
      </c>
      <c r="M58" s="137">
        <v>2300</v>
      </c>
      <c r="N58" s="69">
        <f t="shared" si="17"/>
        <v>16</v>
      </c>
      <c r="O58" s="137">
        <v>700</v>
      </c>
      <c r="P58" s="137">
        <v>2300</v>
      </c>
      <c r="Q58" s="69">
        <f t="shared" si="18"/>
        <v>16</v>
      </c>
      <c r="R58" s="137">
        <v>700</v>
      </c>
      <c r="S58" s="137">
        <v>2300</v>
      </c>
      <c r="T58" s="69">
        <f t="shared" si="21"/>
        <v>16</v>
      </c>
      <c r="U58" s="135">
        <v>1250</v>
      </c>
      <c r="V58" s="135">
        <v>1250</v>
      </c>
      <c r="W58" s="135">
        <v>0</v>
      </c>
      <c r="X58" s="135" t="s">
        <v>33</v>
      </c>
      <c r="Y58" s="145" t="s">
        <v>93</v>
      </c>
      <c r="Z58" s="135">
        <v>150</v>
      </c>
      <c r="AA58" s="135">
        <v>150</v>
      </c>
      <c r="AB58" s="135">
        <v>288</v>
      </c>
      <c r="AC58" s="135">
        <v>150</v>
      </c>
      <c r="AD58" s="135">
        <v>68</v>
      </c>
      <c r="AE58" s="135">
        <v>170</v>
      </c>
      <c r="AF58" s="135">
        <v>170</v>
      </c>
      <c r="AG58" s="135">
        <v>107</v>
      </c>
      <c r="AH58" s="135">
        <v>170</v>
      </c>
      <c r="AI58" s="135">
        <v>0</v>
      </c>
      <c r="AJ58" s="135">
        <v>0</v>
      </c>
      <c r="AK58" s="139"/>
      <c r="AL58" s="139"/>
      <c r="AM58" s="140"/>
      <c r="AN58" s="135"/>
      <c r="AO58" s="135"/>
      <c r="AP58" s="139"/>
    </row>
    <row r="59" spans="1:42" s="2" customFormat="1" ht="25.5">
      <c r="A59" s="64">
        <f t="shared" si="10"/>
        <v>102.05200000000025</v>
      </c>
      <c r="B59" s="66" t="s">
        <v>316</v>
      </c>
      <c r="C59" s="76">
        <v>1.2</v>
      </c>
      <c r="D59" s="135" t="s">
        <v>127</v>
      </c>
      <c r="E59" s="141" t="s">
        <v>128</v>
      </c>
      <c r="F59" s="141" t="s">
        <v>54</v>
      </c>
      <c r="G59" s="141" t="s">
        <v>58</v>
      </c>
      <c r="H59" s="136">
        <v>43282</v>
      </c>
      <c r="I59" s="136">
        <v>43373</v>
      </c>
      <c r="J59" s="68" t="str">
        <f t="shared" si="0"/>
        <v>01.07.18 - 30.09.18 (3 months)</v>
      </c>
      <c r="K59" s="65" t="s">
        <v>32</v>
      </c>
      <c r="L59" s="137">
        <v>700</v>
      </c>
      <c r="M59" s="137">
        <v>1500</v>
      </c>
      <c r="N59" s="69">
        <f t="shared" si="17"/>
        <v>8</v>
      </c>
      <c r="O59" s="137">
        <v>700</v>
      </c>
      <c r="P59" s="137">
        <v>1500</v>
      </c>
      <c r="Q59" s="69">
        <f t="shared" si="18"/>
        <v>8</v>
      </c>
      <c r="R59" s="137">
        <v>700</v>
      </c>
      <c r="S59" s="137">
        <v>1500</v>
      </c>
      <c r="T59" s="67">
        <f t="shared" si="21"/>
        <v>8</v>
      </c>
      <c r="U59" s="141">
        <v>1300</v>
      </c>
      <c r="V59" s="141">
        <v>1300</v>
      </c>
      <c r="W59" s="141">
        <v>0</v>
      </c>
      <c r="X59" s="141" t="s">
        <v>33</v>
      </c>
      <c r="Y59" s="147" t="s">
        <v>93</v>
      </c>
      <c r="Z59" s="141">
        <v>150</v>
      </c>
      <c r="AA59" s="141">
        <v>150</v>
      </c>
      <c r="AB59" s="141">
        <v>288</v>
      </c>
      <c r="AC59" s="141">
        <v>150</v>
      </c>
      <c r="AD59" s="141">
        <v>68</v>
      </c>
      <c r="AE59" s="141">
        <v>170</v>
      </c>
      <c r="AF59" s="141">
        <v>170</v>
      </c>
      <c r="AG59" s="141">
        <v>107</v>
      </c>
      <c r="AH59" s="141">
        <v>170</v>
      </c>
      <c r="AI59" s="141">
        <v>0</v>
      </c>
      <c r="AJ59" s="141">
        <v>0</v>
      </c>
      <c r="AK59" s="143"/>
      <c r="AL59" s="143"/>
      <c r="AM59" s="63"/>
      <c r="AN59" s="141"/>
      <c r="AO59" s="141"/>
      <c r="AP59" s="143"/>
    </row>
    <row r="60" spans="1:42" s="2" customFormat="1" ht="25.5">
      <c r="A60" s="64">
        <f t="shared" si="10"/>
        <v>102.05300000000025</v>
      </c>
      <c r="B60" s="66" t="s">
        <v>316</v>
      </c>
      <c r="C60" s="76">
        <v>1.2</v>
      </c>
      <c r="D60" s="135" t="s">
        <v>127</v>
      </c>
      <c r="E60" s="141" t="s">
        <v>129</v>
      </c>
      <c r="F60" s="141" t="s">
        <v>54</v>
      </c>
      <c r="G60" s="141" t="s">
        <v>58</v>
      </c>
      <c r="H60" s="136">
        <v>43374</v>
      </c>
      <c r="I60" s="136">
        <v>43555</v>
      </c>
      <c r="J60" s="68" t="str">
        <f t="shared" si="0"/>
        <v>01.10.18 - 31.03.19 (6 months)</v>
      </c>
      <c r="K60" s="65" t="s">
        <v>32</v>
      </c>
      <c r="L60" s="137">
        <v>700</v>
      </c>
      <c r="M60" s="137">
        <v>2300</v>
      </c>
      <c r="N60" s="69">
        <f t="shared" si="17"/>
        <v>16</v>
      </c>
      <c r="O60" s="137">
        <v>700</v>
      </c>
      <c r="P60" s="137">
        <v>2300</v>
      </c>
      <c r="Q60" s="69">
        <f t="shared" si="18"/>
        <v>16</v>
      </c>
      <c r="R60" s="137">
        <v>700</v>
      </c>
      <c r="S60" s="137">
        <v>2300</v>
      </c>
      <c r="T60" s="67">
        <f t="shared" si="21"/>
        <v>16</v>
      </c>
      <c r="U60" s="141">
        <v>1400</v>
      </c>
      <c r="V60" s="141">
        <v>1400</v>
      </c>
      <c r="W60" s="141">
        <v>0</v>
      </c>
      <c r="X60" s="141" t="s">
        <v>33</v>
      </c>
      <c r="Y60" s="147" t="s">
        <v>93</v>
      </c>
      <c r="Z60" s="141">
        <v>150</v>
      </c>
      <c r="AA60" s="141">
        <v>150</v>
      </c>
      <c r="AB60" s="141">
        <v>288</v>
      </c>
      <c r="AC60" s="141">
        <v>150</v>
      </c>
      <c r="AD60" s="141">
        <v>68</v>
      </c>
      <c r="AE60" s="141">
        <v>170</v>
      </c>
      <c r="AF60" s="141">
        <v>170</v>
      </c>
      <c r="AG60" s="141">
        <v>107</v>
      </c>
      <c r="AH60" s="141">
        <v>170</v>
      </c>
      <c r="AI60" s="141">
        <v>0</v>
      </c>
      <c r="AJ60" s="141">
        <v>0</v>
      </c>
      <c r="AK60" s="143"/>
      <c r="AL60" s="143"/>
      <c r="AM60" s="63"/>
      <c r="AN60" s="141"/>
      <c r="AO60" s="141"/>
      <c r="AP60" s="143"/>
    </row>
    <row r="61" spans="1:42" s="2" customFormat="1" ht="25.5">
      <c r="A61" s="64">
        <f t="shared" si="10"/>
        <v>102.05400000000026</v>
      </c>
      <c r="B61" s="66" t="s">
        <v>316</v>
      </c>
      <c r="C61" s="76">
        <v>1.2</v>
      </c>
      <c r="D61" s="135" t="s">
        <v>127</v>
      </c>
      <c r="E61" s="141" t="s">
        <v>130</v>
      </c>
      <c r="F61" s="141" t="s">
        <v>54</v>
      </c>
      <c r="G61" s="141" t="s">
        <v>58</v>
      </c>
      <c r="H61" s="136">
        <v>43556</v>
      </c>
      <c r="I61" s="136">
        <v>44104</v>
      </c>
      <c r="J61" s="68" t="str">
        <f t="shared" si="0"/>
        <v>01.04.19 - 30.09.20 (18 months)</v>
      </c>
      <c r="K61" s="65" t="s">
        <v>32</v>
      </c>
      <c r="L61" s="137">
        <v>700</v>
      </c>
      <c r="M61" s="137">
        <v>2300</v>
      </c>
      <c r="N61" s="69">
        <f t="shared" si="17"/>
        <v>16</v>
      </c>
      <c r="O61" s="137">
        <v>700</v>
      </c>
      <c r="P61" s="137">
        <v>2300</v>
      </c>
      <c r="Q61" s="69">
        <f t="shared" si="18"/>
        <v>16</v>
      </c>
      <c r="R61" s="137">
        <v>700</v>
      </c>
      <c r="S61" s="137">
        <v>2300</v>
      </c>
      <c r="T61" s="67">
        <f t="shared" si="21"/>
        <v>16</v>
      </c>
      <c r="U61" s="141">
        <v>1140</v>
      </c>
      <c r="V61" s="141">
        <v>1140</v>
      </c>
      <c r="W61" s="141">
        <v>0</v>
      </c>
      <c r="X61" s="141" t="s">
        <v>33</v>
      </c>
      <c r="Y61" s="147" t="s">
        <v>93</v>
      </c>
      <c r="Z61" s="141">
        <v>150</v>
      </c>
      <c r="AA61" s="141">
        <v>150</v>
      </c>
      <c r="AB61" s="141">
        <v>288</v>
      </c>
      <c r="AC61" s="141">
        <v>150</v>
      </c>
      <c r="AD61" s="141">
        <v>68</v>
      </c>
      <c r="AE61" s="141">
        <v>170</v>
      </c>
      <c r="AF61" s="141">
        <v>170</v>
      </c>
      <c r="AG61" s="141">
        <v>107</v>
      </c>
      <c r="AH61" s="141">
        <v>170</v>
      </c>
      <c r="AI61" s="141">
        <v>0</v>
      </c>
      <c r="AJ61" s="141">
        <v>0</v>
      </c>
      <c r="AK61" s="143"/>
      <c r="AL61" s="143"/>
      <c r="AM61" s="63"/>
      <c r="AN61" s="141"/>
      <c r="AO61" s="141"/>
      <c r="AP61" s="143"/>
    </row>
    <row r="62" spans="1:42" s="2" customFormat="1" ht="25.5">
      <c r="A62" s="62">
        <f t="shared" si="10"/>
        <v>102.05500000000026</v>
      </c>
      <c r="B62" s="66" t="s">
        <v>316</v>
      </c>
      <c r="C62" s="79">
        <v>1.2</v>
      </c>
      <c r="D62" s="155" t="s">
        <v>131</v>
      </c>
      <c r="E62" s="155" t="s">
        <v>132</v>
      </c>
      <c r="F62" s="156" t="s">
        <v>53</v>
      </c>
      <c r="G62" s="156" t="s">
        <v>133</v>
      </c>
      <c r="H62" s="149">
        <v>43374</v>
      </c>
      <c r="I62" s="149">
        <v>44104</v>
      </c>
      <c r="J62" s="68" t="str">
        <f t="shared" si="0"/>
        <v>01.10.18 - 30.09.20 (24 months)</v>
      </c>
      <c r="K62" s="63" t="s">
        <v>32</v>
      </c>
      <c r="L62" s="137">
        <v>700</v>
      </c>
      <c r="M62" s="137">
        <v>2300</v>
      </c>
      <c r="N62" s="69">
        <v>16</v>
      </c>
      <c r="O62" s="137">
        <v>700</v>
      </c>
      <c r="P62" s="137">
        <v>2300</v>
      </c>
      <c r="Q62" s="69">
        <v>16</v>
      </c>
      <c r="R62" s="137">
        <v>700</v>
      </c>
      <c r="S62" s="137">
        <v>2300</v>
      </c>
      <c r="T62" s="67">
        <v>16</v>
      </c>
      <c r="U62" s="150">
        <v>24</v>
      </c>
      <c r="V62" s="150"/>
      <c r="W62" s="150"/>
      <c r="X62" s="150"/>
      <c r="Y62" s="147"/>
      <c r="Z62" s="150"/>
      <c r="AA62" s="150"/>
      <c r="AB62" s="150"/>
      <c r="AC62" s="150"/>
      <c r="AD62" s="150">
        <v>0.8</v>
      </c>
      <c r="AE62" s="150">
        <v>2</v>
      </c>
      <c r="AF62" s="150">
        <v>2</v>
      </c>
      <c r="AG62" s="150">
        <v>0.8</v>
      </c>
      <c r="AH62" s="150">
        <v>2</v>
      </c>
      <c r="AI62" s="150">
        <v>0</v>
      </c>
      <c r="AJ62" s="150">
        <v>0</v>
      </c>
      <c r="AK62" s="151"/>
      <c r="AL62" s="151"/>
      <c r="AM62" s="63"/>
      <c r="AN62" s="150"/>
      <c r="AO62" s="150"/>
      <c r="AP62" s="151"/>
    </row>
    <row r="63" spans="1:42" s="2" customFormat="1" ht="25.5">
      <c r="A63" s="64">
        <f t="shared" si="10"/>
        <v>102.05600000000027</v>
      </c>
      <c r="B63" s="66" t="s">
        <v>316</v>
      </c>
      <c r="C63" s="76">
        <v>1.3</v>
      </c>
      <c r="D63" s="135" t="s">
        <v>134</v>
      </c>
      <c r="E63" s="141" t="s">
        <v>135</v>
      </c>
      <c r="F63" s="141" t="s">
        <v>53</v>
      </c>
      <c r="G63" s="141" t="s">
        <v>64</v>
      </c>
      <c r="H63" s="136">
        <v>43373</v>
      </c>
      <c r="I63" s="136">
        <v>43555</v>
      </c>
      <c r="J63" s="68" t="str">
        <f t="shared" si="0"/>
        <v>30.09.18 - 31.03.19 (6 months)</v>
      </c>
      <c r="K63" s="65" t="s">
        <v>32</v>
      </c>
      <c r="L63" s="137">
        <v>2300</v>
      </c>
      <c r="M63" s="137">
        <v>700</v>
      </c>
      <c r="N63" s="69">
        <f t="shared" ref="N63:N69" si="22">IF(L63&gt;M63, (2400-L63+M63)/100, IF(L63=M63, 24, (M63-L63)/100))</f>
        <v>8</v>
      </c>
      <c r="O63" s="137">
        <v>2300</v>
      </c>
      <c r="P63" s="137">
        <v>700</v>
      </c>
      <c r="Q63" s="69">
        <f t="shared" ref="Q63:Q69" si="23">IF(O63&gt;P63, (2400-O63+P63)/100, IF(O63=P63, 24, (P63-O63)/100))</f>
        <v>8</v>
      </c>
      <c r="R63" s="137">
        <v>2300</v>
      </c>
      <c r="S63" s="137">
        <v>700</v>
      </c>
      <c r="T63" s="67">
        <f t="shared" ref="T63:T68" si="24">IF(R63&gt;S63, (2400-R63+S63)/100, IF(R63=S63, 24, (S63-R63)/100))</f>
        <v>8</v>
      </c>
      <c r="U63" s="141">
        <v>13.7</v>
      </c>
      <c r="V63" s="141"/>
      <c r="W63" s="141"/>
      <c r="X63" s="141"/>
      <c r="Y63" s="147"/>
      <c r="Z63" s="141"/>
      <c r="AA63" s="141"/>
      <c r="AB63" s="141"/>
      <c r="AC63" s="141"/>
      <c r="AD63" s="141">
        <v>0.8</v>
      </c>
      <c r="AE63" s="141">
        <v>2</v>
      </c>
      <c r="AF63" s="141">
        <v>2</v>
      </c>
      <c r="AG63" s="141">
        <v>0.8</v>
      </c>
      <c r="AH63" s="141">
        <v>2</v>
      </c>
      <c r="AI63" s="141"/>
      <c r="AJ63" s="141"/>
      <c r="AK63" s="143"/>
      <c r="AL63" s="143"/>
      <c r="AM63" s="63" t="s">
        <v>98</v>
      </c>
      <c r="AN63" s="141"/>
      <c r="AO63" s="141"/>
      <c r="AP63" s="143" t="s">
        <v>136</v>
      </c>
    </row>
    <row r="64" spans="1:42" s="2" customFormat="1" ht="25.5">
      <c r="A64" s="64">
        <f t="shared" si="10"/>
        <v>102.05700000000027</v>
      </c>
      <c r="B64" s="66" t="s">
        <v>316</v>
      </c>
      <c r="C64" s="76">
        <v>1.3</v>
      </c>
      <c r="D64" s="135" t="s">
        <v>134</v>
      </c>
      <c r="E64" s="141" t="s">
        <v>135</v>
      </c>
      <c r="F64" s="141" t="s">
        <v>53</v>
      </c>
      <c r="G64" s="141" t="s">
        <v>64</v>
      </c>
      <c r="H64" s="136">
        <v>43373</v>
      </c>
      <c r="I64" s="136">
        <v>43555</v>
      </c>
      <c r="J64" s="68" t="str">
        <f t="shared" si="0"/>
        <v>30.09.18 - 31.03.19 (6 months)</v>
      </c>
      <c r="K64" s="65" t="s">
        <v>32</v>
      </c>
      <c r="L64" s="137">
        <v>700</v>
      </c>
      <c r="M64" s="137">
        <v>1500</v>
      </c>
      <c r="N64" s="69">
        <f t="shared" si="22"/>
        <v>8</v>
      </c>
      <c r="O64" s="137">
        <v>700</v>
      </c>
      <c r="P64" s="137">
        <v>1500</v>
      </c>
      <c r="Q64" s="69">
        <f t="shared" si="23"/>
        <v>8</v>
      </c>
      <c r="R64" s="137">
        <v>700</v>
      </c>
      <c r="S64" s="137">
        <v>1500</v>
      </c>
      <c r="T64" s="67">
        <f t="shared" si="24"/>
        <v>8</v>
      </c>
      <c r="U64" s="141">
        <v>4.96</v>
      </c>
      <c r="V64" s="141"/>
      <c r="W64" s="141"/>
      <c r="X64" s="141"/>
      <c r="Y64" s="147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>
        <v>0.8</v>
      </c>
      <c r="AJ64" s="141">
        <v>2</v>
      </c>
      <c r="AK64" s="143"/>
      <c r="AL64" s="143"/>
      <c r="AM64" s="63" t="s">
        <v>98</v>
      </c>
      <c r="AN64" s="141"/>
      <c r="AO64" s="141"/>
      <c r="AP64" s="143" t="s">
        <v>136</v>
      </c>
    </row>
    <row r="65" spans="1:42" s="2" customFormat="1" ht="25.5">
      <c r="A65" s="64">
        <f t="shared" si="10"/>
        <v>102.05800000000028</v>
      </c>
      <c r="B65" s="66" t="s">
        <v>316</v>
      </c>
      <c r="C65" s="76">
        <v>1.3</v>
      </c>
      <c r="D65" s="135" t="s">
        <v>134</v>
      </c>
      <c r="E65" s="141" t="s">
        <v>135</v>
      </c>
      <c r="F65" s="141" t="s">
        <v>53</v>
      </c>
      <c r="G65" s="141" t="s">
        <v>64</v>
      </c>
      <c r="H65" s="136">
        <v>43373</v>
      </c>
      <c r="I65" s="136">
        <v>43555</v>
      </c>
      <c r="J65" s="68" t="str">
        <f t="shared" si="0"/>
        <v>30.09.18 - 31.03.19 (6 months)</v>
      </c>
      <c r="K65" s="65" t="s">
        <v>32</v>
      </c>
      <c r="L65" s="137">
        <v>1900</v>
      </c>
      <c r="M65" s="137">
        <v>2300</v>
      </c>
      <c r="N65" s="69">
        <f t="shared" si="22"/>
        <v>4</v>
      </c>
      <c r="O65" s="137">
        <v>1900</v>
      </c>
      <c r="P65" s="137">
        <v>2300</v>
      </c>
      <c r="Q65" s="69">
        <f t="shared" si="23"/>
        <v>4</v>
      </c>
      <c r="R65" s="137">
        <v>1900</v>
      </c>
      <c r="S65" s="137">
        <v>2300</v>
      </c>
      <c r="T65" s="67">
        <f t="shared" si="24"/>
        <v>4</v>
      </c>
      <c r="U65" s="141">
        <v>4.96</v>
      </c>
      <c r="V65" s="141"/>
      <c r="W65" s="141"/>
      <c r="X65" s="141"/>
      <c r="Y65" s="147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>
        <v>0.8</v>
      </c>
      <c r="AJ65" s="141">
        <v>2</v>
      </c>
      <c r="AK65" s="143"/>
      <c r="AL65" s="143"/>
      <c r="AM65" s="63" t="s">
        <v>98</v>
      </c>
      <c r="AN65" s="141"/>
      <c r="AO65" s="141"/>
      <c r="AP65" s="143" t="s">
        <v>136</v>
      </c>
    </row>
    <row r="66" spans="1:42" s="2" customFormat="1" ht="25.5">
      <c r="A66" s="64">
        <f t="shared" si="10"/>
        <v>102.05900000000028</v>
      </c>
      <c r="B66" s="66" t="s">
        <v>316</v>
      </c>
      <c r="C66" s="76">
        <v>1.3</v>
      </c>
      <c r="D66" s="135" t="s">
        <v>134</v>
      </c>
      <c r="E66" s="141" t="s">
        <v>135</v>
      </c>
      <c r="F66" s="141" t="s">
        <v>53</v>
      </c>
      <c r="G66" s="141" t="s">
        <v>64</v>
      </c>
      <c r="H66" s="136">
        <v>43555</v>
      </c>
      <c r="I66" s="136">
        <v>43738</v>
      </c>
      <c r="J66" s="68" t="str">
        <f t="shared" si="0"/>
        <v>31.03.19 - 30.09.19 (6 months)</v>
      </c>
      <c r="K66" s="65" t="s">
        <v>32</v>
      </c>
      <c r="L66" s="137">
        <v>2300</v>
      </c>
      <c r="M66" s="137">
        <v>2300</v>
      </c>
      <c r="N66" s="69">
        <f t="shared" si="22"/>
        <v>24</v>
      </c>
      <c r="O66" s="137">
        <v>2300</v>
      </c>
      <c r="P66" s="137">
        <v>2300</v>
      </c>
      <c r="Q66" s="69">
        <f t="shared" si="23"/>
        <v>24</v>
      </c>
      <c r="R66" s="137">
        <v>2300</v>
      </c>
      <c r="S66" s="137">
        <v>2300</v>
      </c>
      <c r="T66" s="67">
        <f t="shared" si="24"/>
        <v>24</v>
      </c>
      <c r="U66" s="141">
        <v>23.46</v>
      </c>
      <c r="V66" s="141"/>
      <c r="W66" s="141"/>
      <c r="X66" s="141"/>
      <c r="Y66" s="147"/>
      <c r="Z66" s="141"/>
      <c r="AA66" s="141"/>
      <c r="AB66" s="141"/>
      <c r="AC66" s="141"/>
      <c r="AD66" s="141">
        <v>0.8</v>
      </c>
      <c r="AE66" s="141">
        <v>2</v>
      </c>
      <c r="AF66" s="141">
        <v>2</v>
      </c>
      <c r="AG66" s="141">
        <v>0.8</v>
      </c>
      <c r="AH66" s="141">
        <v>2</v>
      </c>
      <c r="AI66" s="141">
        <v>0.8</v>
      </c>
      <c r="AJ66" s="141">
        <v>2</v>
      </c>
      <c r="AK66" s="143"/>
      <c r="AL66" s="143"/>
      <c r="AM66" s="63" t="s">
        <v>98</v>
      </c>
      <c r="AN66" s="141"/>
      <c r="AO66" s="141"/>
      <c r="AP66" s="143" t="s">
        <v>136</v>
      </c>
    </row>
    <row r="67" spans="1:42" s="2" customFormat="1" ht="25.5">
      <c r="A67" s="64">
        <f t="shared" si="10"/>
        <v>102.06000000000029</v>
      </c>
      <c r="B67" s="66" t="s">
        <v>316</v>
      </c>
      <c r="C67" s="76">
        <v>1.3</v>
      </c>
      <c r="D67" s="135" t="s">
        <v>134</v>
      </c>
      <c r="E67" s="141" t="s">
        <v>137</v>
      </c>
      <c r="F67" s="141" t="s">
        <v>53</v>
      </c>
      <c r="G67" s="141" t="s">
        <v>64</v>
      </c>
      <c r="H67" s="136">
        <v>43921</v>
      </c>
      <c r="I67" s="136">
        <v>44104</v>
      </c>
      <c r="J67" s="68" t="str">
        <f t="shared" si="0"/>
        <v>31.03.20 - 30.09.20 (6 months)</v>
      </c>
      <c r="K67" s="65" t="s">
        <v>32</v>
      </c>
      <c r="L67" s="137">
        <v>2300</v>
      </c>
      <c r="M67" s="137">
        <v>2300</v>
      </c>
      <c r="N67" s="69">
        <f t="shared" si="22"/>
        <v>24</v>
      </c>
      <c r="O67" s="137">
        <v>2300</v>
      </c>
      <c r="P67" s="137">
        <v>2300</v>
      </c>
      <c r="Q67" s="69">
        <f t="shared" si="23"/>
        <v>24</v>
      </c>
      <c r="R67" s="137">
        <v>2300</v>
      </c>
      <c r="S67" s="137">
        <v>2300</v>
      </c>
      <c r="T67" s="67">
        <f t="shared" si="24"/>
        <v>24</v>
      </c>
      <c r="U67" s="141">
        <v>59.96</v>
      </c>
      <c r="V67" s="141"/>
      <c r="W67" s="141"/>
      <c r="X67" s="141"/>
      <c r="Y67" s="147"/>
      <c r="Z67" s="141"/>
      <c r="AA67" s="141"/>
      <c r="AB67" s="141"/>
      <c r="AC67" s="141"/>
      <c r="AD67" s="141">
        <v>1.6</v>
      </c>
      <c r="AE67" s="141">
        <v>4</v>
      </c>
      <c r="AF67" s="141">
        <v>4</v>
      </c>
      <c r="AG67" s="141">
        <v>1.6</v>
      </c>
      <c r="AH67" s="141">
        <v>4</v>
      </c>
      <c r="AI67" s="141">
        <v>1.6</v>
      </c>
      <c r="AJ67" s="141">
        <v>4</v>
      </c>
      <c r="AK67" s="143"/>
      <c r="AL67" s="143"/>
      <c r="AM67" s="63"/>
      <c r="AN67" s="141"/>
      <c r="AO67" s="141"/>
      <c r="AP67" s="143"/>
    </row>
    <row r="68" spans="1:42" s="2" customFormat="1" ht="30">
      <c r="A68" s="64">
        <f t="shared" si="10"/>
        <v>102.06100000000029</v>
      </c>
      <c r="B68" s="66" t="s">
        <v>316</v>
      </c>
      <c r="C68" s="76">
        <v>1.3</v>
      </c>
      <c r="D68" s="135" t="s">
        <v>138</v>
      </c>
      <c r="E68" s="135" t="s">
        <v>139</v>
      </c>
      <c r="F68" s="135" t="s">
        <v>53</v>
      </c>
      <c r="G68" s="135" t="s">
        <v>64</v>
      </c>
      <c r="H68" s="136">
        <v>43555</v>
      </c>
      <c r="I68" s="136">
        <v>44104</v>
      </c>
      <c r="J68" s="68" t="str">
        <f t="shared" si="0"/>
        <v>31.03.19 - 30.09.20 (18 months)</v>
      </c>
      <c r="K68" s="65" t="s">
        <v>32</v>
      </c>
      <c r="L68" s="137">
        <v>2300</v>
      </c>
      <c r="M68" s="137">
        <v>700</v>
      </c>
      <c r="N68" s="69">
        <f t="shared" si="22"/>
        <v>8</v>
      </c>
      <c r="O68" s="137">
        <v>2300</v>
      </c>
      <c r="P68" s="137">
        <v>700</v>
      </c>
      <c r="Q68" s="69">
        <f t="shared" si="23"/>
        <v>8</v>
      </c>
      <c r="R68" s="137">
        <v>2300</v>
      </c>
      <c r="S68" s="137">
        <v>700</v>
      </c>
      <c r="T68" s="69">
        <f t="shared" si="24"/>
        <v>8</v>
      </c>
      <c r="U68" s="135">
        <v>120</v>
      </c>
      <c r="V68" s="135">
        <v>0</v>
      </c>
      <c r="W68" s="135"/>
      <c r="X68" s="135"/>
      <c r="Y68" s="145"/>
      <c r="Z68" s="135"/>
      <c r="AA68" s="135"/>
      <c r="AB68" s="135"/>
      <c r="AC68" s="135"/>
      <c r="AD68" s="135">
        <v>4</v>
      </c>
      <c r="AE68" s="135">
        <v>10</v>
      </c>
      <c r="AF68" s="135">
        <v>10</v>
      </c>
      <c r="AG68" s="135">
        <v>4</v>
      </c>
      <c r="AH68" s="135">
        <v>10</v>
      </c>
      <c r="AI68" s="135">
        <v>4</v>
      </c>
      <c r="AJ68" s="135">
        <v>10</v>
      </c>
      <c r="AK68" s="139"/>
      <c r="AL68" s="139"/>
      <c r="AM68" s="140"/>
      <c r="AN68" s="135"/>
      <c r="AO68" s="135"/>
      <c r="AP68" s="139" t="s">
        <v>140</v>
      </c>
    </row>
    <row r="69" spans="1:42" s="2" customFormat="1" ht="30">
      <c r="A69" s="64">
        <f t="shared" si="10"/>
        <v>102.0620000000003</v>
      </c>
      <c r="B69" s="66" t="s">
        <v>316</v>
      </c>
      <c r="C69" s="76">
        <v>1.3</v>
      </c>
      <c r="D69" s="135" t="s">
        <v>138</v>
      </c>
      <c r="E69" s="135" t="s">
        <v>139</v>
      </c>
      <c r="F69" s="135" t="s">
        <v>53</v>
      </c>
      <c r="G69" s="135" t="s">
        <v>64</v>
      </c>
      <c r="H69" s="136">
        <v>43556</v>
      </c>
      <c r="I69" s="136">
        <v>44104</v>
      </c>
      <c r="J69" s="68" t="str">
        <f t="shared" si="0"/>
        <v>01.04.19 - 30.09.20 (18 months)</v>
      </c>
      <c r="K69" s="65" t="s">
        <v>32</v>
      </c>
      <c r="L69" s="137">
        <v>700</v>
      </c>
      <c r="M69" s="137">
        <v>2300</v>
      </c>
      <c r="N69" s="69">
        <f t="shared" si="22"/>
        <v>16</v>
      </c>
      <c r="O69" s="137">
        <v>700</v>
      </c>
      <c r="P69" s="137">
        <v>2300</v>
      </c>
      <c r="Q69" s="69">
        <f t="shared" si="23"/>
        <v>16</v>
      </c>
      <c r="R69" s="137">
        <v>700</v>
      </c>
      <c r="S69" s="137">
        <v>2300</v>
      </c>
      <c r="T69" s="67">
        <f t="shared" ref="T69:T132" si="25">IF(R69&gt;S69, (2400-R69+S69)/100, IF(R69=S69, 24, (S69-R69)/100))</f>
        <v>16</v>
      </c>
      <c r="U69" s="141">
        <v>135</v>
      </c>
      <c r="V69" s="141">
        <v>0</v>
      </c>
      <c r="W69" s="141"/>
      <c r="X69" s="141"/>
      <c r="Y69" s="147"/>
      <c r="Z69" s="141"/>
      <c r="AA69" s="141"/>
      <c r="AB69" s="141"/>
      <c r="AC69" s="141"/>
      <c r="AD69" s="141">
        <v>4</v>
      </c>
      <c r="AE69" s="141">
        <v>10</v>
      </c>
      <c r="AF69" s="141">
        <v>10</v>
      </c>
      <c r="AG69" s="141">
        <v>4</v>
      </c>
      <c r="AH69" s="141">
        <v>10</v>
      </c>
      <c r="AI69" s="141">
        <v>4</v>
      </c>
      <c r="AJ69" s="141">
        <v>10</v>
      </c>
      <c r="AK69" s="143"/>
      <c r="AL69" s="143"/>
      <c r="AM69" s="63"/>
      <c r="AN69" s="141"/>
      <c r="AO69" s="141"/>
      <c r="AP69" s="139" t="s">
        <v>140</v>
      </c>
    </row>
    <row r="70" spans="1:42" s="2" customFormat="1" ht="25.5">
      <c r="A70" s="62">
        <f t="shared" si="10"/>
        <v>102.0630000000003</v>
      </c>
      <c r="B70" s="66" t="s">
        <v>316</v>
      </c>
      <c r="C70" s="79">
        <v>2</v>
      </c>
      <c r="D70" s="150" t="s">
        <v>141</v>
      </c>
      <c r="E70" s="150" t="s">
        <v>142</v>
      </c>
      <c r="F70" s="148" t="s">
        <v>53</v>
      </c>
      <c r="G70" s="148" t="s">
        <v>64</v>
      </c>
      <c r="H70" s="149">
        <v>43555</v>
      </c>
      <c r="I70" s="149">
        <v>43738</v>
      </c>
      <c r="J70" s="68" t="str">
        <f t="shared" si="0"/>
        <v>31.03.19 - 30.09.19 (6 months)</v>
      </c>
      <c r="K70" s="63" t="s">
        <v>32</v>
      </c>
      <c r="L70" s="137">
        <v>2300</v>
      </c>
      <c r="M70" s="137">
        <v>700</v>
      </c>
      <c r="N70" s="69">
        <f t="shared" ref="N70:N133" si="26">IF(L70&gt;M70, (2400-L70+M70)/100, IF(L70=M70, 24, (M70-L70)/100))</f>
        <v>8</v>
      </c>
      <c r="O70" s="137">
        <v>2300</v>
      </c>
      <c r="P70" s="137">
        <v>700</v>
      </c>
      <c r="Q70" s="69">
        <f t="shared" ref="Q70:Q133" si="27">IF(O70&gt;P70, (2400-O70+P70)/100, IF(O70=P70, 24, (P70-O70)/100))</f>
        <v>8</v>
      </c>
      <c r="R70" s="137">
        <v>2300</v>
      </c>
      <c r="S70" s="137">
        <v>700</v>
      </c>
      <c r="T70" s="67">
        <f t="shared" si="25"/>
        <v>8</v>
      </c>
      <c r="U70" s="150">
        <v>90</v>
      </c>
      <c r="V70" s="150">
        <v>0</v>
      </c>
      <c r="W70" s="150"/>
      <c r="X70" s="150"/>
      <c r="Y70" s="147"/>
      <c r="Z70" s="150"/>
      <c r="AA70" s="150"/>
      <c r="AB70" s="150"/>
      <c r="AC70" s="150"/>
      <c r="AD70" s="150">
        <v>4</v>
      </c>
      <c r="AE70" s="150">
        <v>10</v>
      </c>
      <c r="AF70" s="150">
        <v>10</v>
      </c>
      <c r="AG70" s="150">
        <v>2</v>
      </c>
      <c r="AH70" s="150">
        <v>5</v>
      </c>
      <c r="AI70" s="150">
        <v>0</v>
      </c>
      <c r="AJ70" s="150">
        <v>0</v>
      </c>
      <c r="AK70" s="151"/>
      <c r="AL70" s="151"/>
      <c r="AM70" s="63"/>
      <c r="AN70" s="150"/>
      <c r="AO70" s="150"/>
      <c r="AP70" s="157" t="s">
        <v>143</v>
      </c>
    </row>
    <row r="71" spans="1:42" s="2" customFormat="1" ht="25.5">
      <c r="A71" s="62">
        <f t="shared" si="10"/>
        <v>102.06400000000031</v>
      </c>
      <c r="B71" s="66" t="s">
        <v>316</v>
      </c>
      <c r="C71" s="79">
        <v>1.3</v>
      </c>
      <c r="D71" s="150" t="s">
        <v>141</v>
      </c>
      <c r="E71" s="150" t="s">
        <v>142</v>
      </c>
      <c r="F71" s="148" t="s">
        <v>53</v>
      </c>
      <c r="G71" s="148" t="s">
        <v>64</v>
      </c>
      <c r="H71" s="149">
        <v>43555</v>
      </c>
      <c r="I71" s="149">
        <v>43738</v>
      </c>
      <c r="J71" s="68" t="str">
        <f t="shared" ref="J71:J134" si="28">TEXT(H71,"DD.MM.YY")&amp;" - "&amp;TEXT(I71,"DD.MM.YY")&amp;" ("&amp;DATEDIF(H71,I71+1,"m")&amp;" months)"</f>
        <v>31.03.19 - 30.09.19 (6 months)</v>
      </c>
      <c r="K71" s="63" t="s">
        <v>32</v>
      </c>
      <c r="L71" s="137">
        <v>2300</v>
      </c>
      <c r="M71" s="137">
        <v>700</v>
      </c>
      <c r="N71" s="69">
        <f t="shared" si="26"/>
        <v>8</v>
      </c>
      <c r="O71" s="137">
        <v>2300</v>
      </c>
      <c r="P71" s="137">
        <v>700</v>
      </c>
      <c r="Q71" s="69">
        <f t="shared" si="27"/>
        <v>8</v>
      </c>
      <c r="R71" s="137">
        <v>2300</v>
      </c>
      <c r="S71" s="137">
        <v>700</v>
      </c>
      <c r="T71" s="67">
        <f t="shared" si="25"/>
        <v>8</v>
      </c>
      <c r="U71" s="150">
        <v>90</v>
      </c>
      <c r="V71" s="150">
        <v>0</v>
      </c>
      <c r="W71" s="150"/>
      <c r="X71" s="150"/>
      <c r="Y71" s="147"/>
      <c r="Z71" s="150"/>
      <c r="AA71" s="150"/>
      <c r="AB71" s="150"/>
      <c r="AC71" s="150"/>
      <c r="AD71" s="150">
        <v>4</v>
      </c>
      <c r="AE71" s="150">
        <v>10</v>
      </c>
      <c r="AF71" s="150">
        <v>10</v>
      </c>
      <c r="AG71" s="150">
        <v>2</v>
      </c>
      <c r="AH71" s="150">
        <v>5</v>
      </c>
      <c r="AI71" s="150">
        <v>2</v>
      </c>
      <c r="AJ71" s="150">
        <v>5</v>
      </c>
      <c r="AK71" s="151"/>
      <c r="AL71" s="151"/>
      <c r="AM71" s="63" t="s">
        <v>94</v>
      </c>
      <c r="AN71" s="150"/>
      <c r="AO71" s="150"/>
      <c r="AP71" s="157" t="s">
        <v>143</v>
      </c>
    </row>
    <row r="72" spans="1:42" s="2" customFormat="1" ht="25.5">
      <c r="A72" s="62">
        <f t="shared" si="10"/>
        <v>102.06500000000031</v>
      </c>
      <c r="B72" s="66" t="s">
        <v>316</v>
      </c>
      <c r="C72" s="79">
        <v>1.3</v>
      </c>
      <c r="D72" s="150" t="s">
        <v>141</v>
      </c>
      <c r="E72" s="150" t="s">
        <v>142</v>
      </c>
      <c r="F72" s="148" t="s">
        <v>53</v>
      </c>
      <c r="G72" s="148" t="s">
        <v>64</v>
      </c>
      <c r="H72" s="149">
        <v>43556</v>
      </c>
      <c r="I72" s="149">
        <v>43738</v>
      </c>
      <c r="J72" s="68" t="str">
        <f t="shared" si="28"/>
        <v>01.04.19 - 30.09.19 (6 months)</v>
      </c>
      <c r="K72" s="63" t="s">
        <v>32</v>
      </c>
      <c r="L72" s="137">
        <v>700</v>
      </c>
      <c r="M72" s="137">
        <v>2300</v>
      </c>
      <c r="N72" s="69">
        <f t="shared" si="26"/>
        <v>16</v>
      </c>
      <c r="O72" s="137">
        <v>700</v>
      </c>
      <c r="P72" s="137">
        <v>2300</v>
      </c>
      <c r="Q72" s="69">
        <f t="shared" si="27"/>
        <v>16</v>
      </c>
      <c r="R72" s="137">
        <v>700</v>
      </c>
      <c r="S72" s="137">
        <v>2300</v>
      </c>
      <c r="T72" s="67">
        <f t="shared" si="25"/>
        <v>16</v>
      </c>
      <c r="U72" s="150">
        <v>99</v>
      </c>
      <c r="V72" s="150">
        <v>0</v>
      </c>
      <c r="W72" s="150"/>
      <c r="X72" s="150"/>
      <c r="Y72" s="147"/>
      <c r="Z72" s="150"/>
      <c r="AA72" s="150"/>
      <c r="AB72" s="150"/>
      <c r="AC72" s="150"/>
      <c r="AD72" s="150">
        <v>4</v>
      </c>
      <c r="AE72" s="150">
        <v>10</v>
      </c>
      <c r="AF72" s="150">
        <v>10</v>
      </c>
      <c r="AG72" s="150">
        <v>2.4</v>
      </c>
      <c r="AH72" s="150">
        <v>6</v>
      </c>
      <c r="AI72" s="150">
        <v>2.4</v>
      </c>
      <c r="AJ72" s="150">
        <v>6</v>
      </c>
      <c r="AK72" s="151"/>
      <c r="AL72" s="151"/>
      <c r="AM72" s="63" t="s">
        <v>94</v>
      </c>
      <c r="AN72" s="150"/>
      <c r="AO72" s="150"/>
      <c r="AP72" s="157" t="s">
        <v>143</v>
      </c>
    </row>
    <row r="73" spans="1:42" s="2" customFormat="1" ht="25.5">
      <c r="A73" s="62">
        <f t="shared" si="10"/>
        <v>102.06600000000032</v>
      </c>
      <c r="B73" s="66" t="s">
        <v>316</v>
      </c>
      <c r="C73" s="79">
        <v>1.3</v>
      </c>
      <c r="D73" s="150" t="s">
        <v>141</v>
      </c>
      <c r="E73" s="150" t="s">
        <v>142</v>
      </c>
      <c r="F73" s="148" t="s">
        <v>53</v>
      </c>
      <c r="G73" s="148" t="s">
        <v>64</v>
      </c>
      <c r="H73" s="149">
        <v>43738</v>
      </c>
      <c r="I73" s="149">
        <v>43921</v>
      </c>
      <c r="J73" s="68" t="str">
        <f t="shared" si="28"/>
        <v>30.09.19 - 31.03.20 (6 months)</v>
      </c>
      <c r="K73" s="63" t="s">
        <v>32</v>
      </c>
      <c r="L73" s="137">
        <v>2300</v>
      </c>
      <c r="M73" s="137">
        <v>700</v>
      </c>
      <c r="N73" s="69">
        <f t="shared" si="26"/>
        <v>8</v>
      </c>
      <c r="O73" s="137">
        <v>2300</v>
      </c>
      <c r="P73" s="137">
        <v>700</v>
      </c>
      <c r="Q73" s="69">
        <f t="shared" si="27"/>
        <v>8</v>
      </c>
      <c r="R73" s="137">
        <v>2300</v>
      </c>
      <c r="S73" s="137">
        <v>700</v>
      </c>
      <c r="T73" s="67">
        <f t="shared" si="25"/>
        <v>8</v>
      </c>
      <c r="U73" s="150">
        <v>83</v>
      </c>
      <c r="V73" s="150">
        <v>0</v>
      </c>
      <c r="W73" s="150"/>
      <c r="X73" s="150"/>
      <c r="Y73" s="147"/>
      <c r="Z73" s="150"/>
      <c r="AA73" s="150"/>
      <c r="AB73" s="150"/>
      <c r="AC73" s="150"/>
      <c r="AD73" s="150">
        <v>4</v>
      </c>
      <c r="AE73" s="150">
        <v>10</v>
      </c>
      <c r="AF73" s="150">
        <v>10</v>
      </c>
      <c r="AG73" s="150">
        <v>2.4</v>
      </c>
      <c r="AH73" s="150">
        <v>6</v>
      </c>
      <c r="AI73" s="150">
        <v>0</v>
      </c>
      <c r="AJ73" s="150">
        <v>0</v>
      </c>
      <c r="AK73" s="151"/>
      <c r="AL73" s="151"/>
      <c r="AM73" s="63"/>
      <c r="AN73" s="150"/>
      <c r="AO73" s="150"/>
      <c r="AP73" s="157" t="s">
        <v>144</v>
      </c>
    </row>
    <row r="74" spans="1:42" ht="25.5">
      <c r="A74" s="62">
        <f t="shared" si="10"/>
        <v>102.06700000000032</v>
      </c>
      <c r="B74" s="66" t="s">
        <v>316</v>
      </c>
      <c r="C74" s="79">
        <v>1.3</v>
      </c>
      <c r="D74" s="150" t="s">
        <v>141</v>
      </c>
      <c r="E74" s="150" t="s">
        <v>142</v>
      </c>
      <c r="F74" s="148" t="s">
        <v>53</v>
      </c>
      <c r="G74" s="148" t="s">
        <v>64</v>
      </c>
      <c r="H74" s="149">
        <v>43738</v>
      </c>
      <c r="I74" s="149">
        <v>43921</v>
      </c>
      <c r="J74" s="68" t="str">
        <f t="shared" si="28"/>
        <v>30.09.19 - 31.03.20 (6 months)</v>
      </c>
      <c r="K74" s="63" t="s">
        <v>32</v>
      </c>
      <c r="L74" s="137">
        <v>2300</v>
      </c>
      <c r="M74" s="137">
        <v>700</v>
      </c>
      <c r="N74" s="69">
        <f t="shared" si="26"/>
        <v>8</v>
      </c>
      <c r="O74" s="137">
        <v>2300</v>
      </c>
      <c r="P74" s="137">
        <v>700</v>
      </c>
      <c r="Q74" s="69">
        <f t="shared" si="27"/>
        <v>8</v>
      </c>
      <c r="R74" s="137">
        <v>2300</v>
      </c>
      <c r="S74" s="137">
        <v>700</v>
      </c>
      <c r="T74" s="67">
        <f t="shared" si="25"/>
        <v>8</v>
      </c>
      <c r="U74" s="150">
        <v>83</v>
      </c>
      <c r="V74" s="150">
        <v>0</v>
      </c>
      <c r="W74" s="150"/>
      <c r="X74" s="150"/>
      <c r="Y74" s="147"/>
      <c r="Z74" s="150"/>
      <c r="AA74" s="150"/>
      <c r="AB74" s="150"/>
      <c r="AC74" s="150"/>
      <c r="AD74" s="150">
        <v>4</v>
      </c>
      <c r="AE74" s="150">
        <v>10</v>
      </c>
      <c r="AF74" s="150">
        <v>10</v>
      </c>
      <c r="AG74" s="150">
        <v>2.4</v>
      </c>
      <c r="AH74" s="150">
        <v>6</v>
      </c>
      <c r="AI74" s="150">
        <v>2.4</v>
      </c>
      <c r="AJ74" s="150">
        <v>6</v>
      </c>
      <c r="AK74" s="151"/>
      <c r="AL74" s="151"/>
      <c r="AM74" s="63" t="s">
        <v>98</v>
      </c>
      <c r="AN74" s="150"/>
      <c r="AO74" s="150"/>
      <c r="AP74" s="157" t="s">
        <v>144</v>
      </c>
    </row>
    <row r="75" spans="1:42" ht="25.5">
      <c r="A75" s="62">
        <f t="shared" si="10"/>
        <v>102.06800000000032</v>
      </c>
      <c r="B75" s="66" t="s">
        <v>316</v>
      </c>
      <c r="C75" s="79">
        <v>1.3</v>
      </c>
      <c r="D75" s="150" t="s">
        <v>141</v>
      </c>
      <c r="E75" s="150" t="s">
        <v>142</v>
      </c>
      <c r="F75" s="148" t="s">
        <v>53</v>
      </c>
      <c r="G75" s="148" t="s">
        <v>64</v>
      </c>
      <c r="H75" s="149">
        <v>43739</v>
      </c>
      <c r="I75" s="149">
        <v>43921</v>
      </c>
      <c r="J75" s="68" t="str">
        <f t="shared" si="28"/>
        <v>01.10.19 - 31.03.20 (6 months)</v>
      </c>
      <c r="K75" s="63" t="s">
        <v>32</v>
      </c>
      <c r="L75" s="137">
        <v>700</v>
      </c>
      <c r="M75" s="137">
        <v>1500</v>
      </c>
      <c r="N75" s="69">
        <f t="shared" si="26"/>
        <v>8</v>
      </c>
      <c r="O75" s="137">
        <v>700</v>
      </c>
      <c r="P75" s="137">
        <v>2300</v>
      </c>
      <c r="Q75" s="69">
        <f t="shared" si="27"/>
        <v>16</v>
      </c>
      <c r="R75" s="137">
        <v>700</v>
      </c>
      <c r="S75" s="137">
        <v>2300</v>
      </c>
      <c r="T75" s="67">
        <f t="shared" si="25"/>
        <v>16</v>
      </c>
      <c r="U75" s="150">
        <v>104</v>
      </c>
      <c r="V75" s="150">
        <v>0</v>
      </c>
      <c r="W75" s="150"/>
      <c r="X75" s="150"/>
      <c r="Y75" s="147"/>
      <c r="Z75" s="150"/>
      <c r="AA75" s="150"/>
      <c r="AB75" s="150"/>
      <c r="AC75" s="150"/>
      <c r="AD75" s="150">
        <v>4</v>
      </c>
      <c r="AE75" s="150">
        <v>10</v>
      </c>
      <c r="AF75" s="150">
        <v>10</v>
      </c>
      <c r="AG75" s="150">
        <v>4</v>
      </c>
      <c r="AH75" s="150">
        <v>10</v>
      </c>
      <c r="AI75" s="150">
        <v>4</v>
      </c>
      <c r="AJ75" s="150">
        <v>10</v>
      </c>
      <c r="AK75" s="151"/>
      <c r="AL75" s="151"/>
      <c r="AM75" s="63" t="s">
        <v>98</v>
      </c>
      <c r="AN75" s="150"/>
      <c r="AO75" s="150"/>
      <c r="AP75" s="157" t="s">
        <v>144</v>
      </c>
    </row>
    <row r="76" spans="1:42" ht="25.5">
      <c r="A76" s="62">
        <f t="shared" si="10"/>
        <v>102.06900000000033</v>
      </c>
      <c r="B76" s="66" t="s">
        <v>316</v>
      </c>
      <c r="C76" s="79">
        <v>1.3</v>
      </c>
      <c r="D76" s="150" t="s">
        <v>141</v>
      </c>
      <c r="E76" s="150" t="s">
        <v>142</v>
      </c>
      <c r="F76" s="148" t="s">
        <v>53</v>
      </c>
      <c r="G76" s="148" t="s">
        <v>64</v>
      </c>
      <c r="H76" s="149">
        <v>43739</v>
      </c>
      <c r="I76" s="149">
        <v>43921</v>
      </c>
      <c r="J76" s="68" t="str">
        <f t="shared" si="28"/>
        <v>01.10.19 - 31.03.20 (6 months)</v>
      </c>
      <c r="K76" s="63" t="s">
        <v>32</v>
      </c>
      <c r="L76" s="137">
        <v>1500</v>
      </c>
      <c r="M76" s="137">
        <v>1900</v>
      </c>
      <c r="N76" s="69">
        <f t="shared" si="26"/>
        <v>4</v>
      </c>
      <c r="O76" s="137"/>
      <c r="P76" s="137"/>
      <c r="Q76" s="69">
        <f t="shared" si="27"/>
        <v>24</v>
      </c>
      <c r="R76" s="137"/>
      <c r="S76" s="137"/>
      <c r="T76" s="67">
        <f t="shared" si="25"/>
        <v>24</v>
      </c>
      <c r="U76" s="150">
        <v>39</v>
      </c>
      <c r="V76" s="150">
        <v>0</v>
      </c>
      <c r="W76" s="150"/>
      <c r="X76" s="150"/>
      <c r="Y76" s="147"/>
      <c r="Z76" s="150"/>
      <c r="AA76" s="150"/>
      <c r="AB76" s="150"/>
      <c r="AC76" s="150"/>
      <c r="AD76" s="150">
        <v>1.2</v>
      </c>
      <c r="AE76" s="150">
        <v>3</v>
      </c>
      <c r="AF76" s="150">
        <v>3</v>
      </c>
      <c r="AG76" s="150">
        <v>1.2</v>
      </c>
      <c r="AH76" s="150">
        <v>3</v>
      </c>
      <c r="AI76" s="150">
        <v>1.2</v>
      </c>
      <c r="AJ76" s="150">
        <v>3</v>
      </c>
      <c r="AK76" s="151"/>
      <c r="AL76" s="151"/>
      <c r="AM76" s="63" t="s">
        <v>98</v>
      </c>
      <c r="AN76" s="150"/>
      <c r="AO76" s="150"/>
      <c r="AP76" s="157" t="s">
        <v>144</v>
      </c>
    </row>
    <row r="77" spans="1:42" ht="25.5">
      <c r="A77" s="62">
        <f t="shared" si="10"/>
        <v>102.07000000000033</v>
      </c>
      <c r="B77" s="66" t="s">
        <v>316</v>
      </c>
      <c r="C77" s="79">
        <v>1.3</v>
      </c>
      <c r="D77" s="150" t="s">
        <v>141</v>
      </c>
      <c r="E77" s="150" t="s">
        <v>142</v>
      </c>
      <c r="F77" s="148" t="s">
        <v>53</v>
      </c>
      <c r="G77" s="148" t="s">
        <v>64</v>
      </c>
      <c r="H77" s="149">
        <v>43739</v>
      </c>
      <c r="I77" s="149">
        <v>43921</v>
      </c>
      <c r="J77" s="68" t="str">
        <f t="shared" si="28"/>
        <v>01.10.19 - 31.03.20 (6 months)</v>
      </c>
      <c r="K77" s="63" t="s">
        <v>32</v>
      </c>
      <c r="L77" s="137">
        <v>1900</v>
      </c>
      <c r="M77" s="137">
        <v>2300</v>
      </c>
      <c r="N77" s="69">
        <f t="shared" si="26"/>
        <v>4</v>
      </c>
      <c r="O77" s="137"/>
      <c r="P77" s="137"/>
      <c r="Q77" s="69">
        <f t="shared" si="27"/>
        <v>24</v>
      </c>
      <c r="R77" s="137"/>
      <c r="S77" s="137"/>
      <c r="T77" s="67">
        <f t="shared" si="25"/>
        <v>24</v>
      </c>
      <c r="U77" s="150">
        <v>104</v>
      </c>
      <c r="V77" s="150">
        <v>0</v>
      </c>
      <c r="W77" s="150"/>
      <c r="X77" s="150"/>
      <c r="Y77" s="147"/>
      <c r="Z77" s="150"/>
      <c r="AA77" s="150"/>
      <c r="AB77" s="150"/>
      <c r="AC77" s="150"/>
      <c r="AD77" s="150">
        <v>4</v>
      </c>
      <c r="AE77" s="150">
        <v>10</v>
      </c>
      <c r="AF77" s="150">
        <v>10</v>
      </c>
      <c r="AG77" s="150">
        <v>4</v>
      </c>
      <c r="AH77" s="150">
        <v>10</v>
      </c>
      <c r="AI77" s="150">
        <v>4</v>
      </c>
      <c r="AJ77" s="150">
        <v>10</v>
      </c>
      <c r="AK77" s="151"/>
      <c r="AL77" s="151"/>
      <c r="AM77" s="63" t="s">
        <v>98</v>
      </c>
      <c r="AN77" s="150"/>
      <c r="AO77" s="150"/>
      <c r="AP77" s="157" t="s">
        <v>144</v>
      </c>
    </row>
    <row r="78" spans="1:42" ht="25.5">
      <c r="A78" s="62">
        <f t="shared" si="10"/>
        <v>102.07100000000034</v>
      </c>
      <c r="B78" s="66" t="s">
        <v>316</v>
      </c>
      <c r="C78" s="79">
        <v>2</v>
      </c>
      <c r="D78" s="150" t="s">
        <v>141</v>
      </c>
      <c r="E78" s="150" t="s">
        <v>142</v>
      </c>
      <c r="F78" s="148" t="s">
        <v>53</v>
      </c>
      <c r="G78" s="148" t="s">
        <v>64</v>
      </c>
      <c r="H78" s="149">
        <v>43921</v>
      </c>
      <c r="I78" s="149">
        <v>44104</v>
      </c>
      <c r="J78" s="68" t="str">
        <f t="shared" si="28"/>
        <v>31.03.20 - 30.09.20 (6 months)</v>
      </c>
      <c r="K78" s="63" t="s">
        <v>32</v>
      </c>
      <c r="L78" s="137">
        <v>2300</v>
      </c>
      <c r="M78" s="137">
        <v>700</v>
      </c>
      <c r="N78" s="69">
        <f t="shared" si="26"/>
        <v>8</v>
      </c>
      <c r="O78" s="137">
        <v>2300</v>
      </c>
      <c r="P78" s="137">
        <v>700</v>
      </c>
      <c r="Q78" s="69">
        <f t="shared" si="27"/>
        <v>8</v>
      </c>
      <c r="R78" s="137">
        <v>2300</v>
      </c>
      <c r="S78" s="137">
        <v>700</v>
      </c>
      <c r="T78" s="67">
        <f t="shared" si="25"/>
        <v>8</v>
      </c>
      <c r="U78" s="150">
        <v>95</v>
      </c>
      <c r="V78" s="150">
        <v>0</v>
      </c>
      <c r="W78" s="150"/>
      <c r="X78" s="150"/>
      <c r="Y78" s="147"/>
      <c r="Z78" s="150"/>
      <c r="AA78" s="150"/>
      <c r="AB78" s="150"/>
      <c r="AC78" s="150"/>
      <c r="AD78" s="150">
        <v>4</v>
      </c>
      <c r="AE78" s="150">
        <v>10</v>
      </c>
      <c r="AF78" s="150">
        <v>10</v>
      </c>
      <c r="AG78" s="150">
        <v>2.8</v>
      </c>
      <c r="AH78" s="150">
        <v>7</v>
      </c>
      <c r="AI78" s="150">
        <v>0</v>
      </c>
      <c r="AJ78" s="150">
        <v>0</v>
      </c>
      <c r="AK78" s="151"/>
      <c r="AL78" s="151"/>
      <c r="AM78" s="63"/>
      <c r="AN78" s="150"/>
      <c r="AO78" s="150"/>
      <c r="AP78" s="157" t="s">
        <v>145</v>
      </c>
    </row>
    <row r="79" spans="1:42" ht="25.5">
      <c r="A79" s="62">
        <f t="shared" si="10"/>
        <v>102.07200000000034</v>
      </c>
      <c r="B79" s="66" t="s">
        <v>316</v>
      </c>
      <c r="C79" s="79">
        <v>1.3</v>
      </c>
      <c r="D79" s="150" t="s">
        <v>141</v>
      </c>
      <c r="E79" s="150" t="s">
        <v>142</v>
      </c>
      <c r="F79" s="148" t="s">
        <v>53</v>
      </c>
      <c r="G79" s="148" t="s">
        <v>64</v>
      </c>
      <c r="H79" s="149">
        <v>43921</v>
      </c>
      <c r="I79" s="149">
        <v>44104</v>
      </c>
      <c r="J79" s="68" t="str">
        <f t="shared" si="28"/>
        <v>31.03.20 - 30.09.20 (6 months)</v>
      </c>
      <c r="K79" s="63" t="s">
        <v>32</v>
      </c>
      <c r="L79" s="137">
        <v>2300</v>
      </c>
      <c r="M79" s="137">
        <v>700</v>
      </c>
      <c r="N79" s="69">
        <f t="shared" si="26"/>
        <v>8</v>
      </c>
      <c r="O79" s="137">
        <v>2300</v>
      </c>
      <c r="P79" s="137">
        <v>700</v>
      </c>
      <c r="Q79" s="69">
        <f t="shared" si="27"/>
        <v>8</v>
      </c>
      <c r="R79" s="137">
        <v>2300</v>
      </c>
      <c r="S79" s="137">
        <v>700</v>
      </c>
      <c r="T79" s="67">
        <f t="shared" si="25"/>
        <v>8</v>
      </c>
      <c r="U79" s="150">
        <v>95</v>
      </c>
      <c r="V79" s="150">
        <v>0</v>
      </c>
      <c r="W79" s="150"/>
      <c r="X79" s="150"/>
      <c r="Y79" s="147"/>
      <c r="Z79" s="150"/>
      <c r="AA79" s="150"/>
      <c r="AB79" s="150"/>
      <c r="AC79" s="150"/>
      <c r="AD79" s="150">
        <v>4</v>
      </c>
      <c r="AE79" s="150">
        <v>10</v>
      </c>
      <c r="AF79" s="150">
        <v>10</v>
      </c>
      <c r="AG79" s="150">
        <v>2.8</v>
      </c>
      <c r="AH79" s="150">
        <v>7</v>
      </c>
      <c r="AI79" s="150">
        <v>2.8</v>
      </c>
      <c r="AJ79" s="150">
        <v>7</v>
      </c>
      <c r="AK79" s="151"/>
      <c r="AL79" s="151"/>
      <c r="AM79" s="63" t="s">
        <v>115</v>
      </c>
      <c r="AN79" s="150"/>
      <c r="AO79" s="150"/>
      <c r="AP79" s="157" t="s">
        <v>145</v>
      </c>
    </row>
    <row r="80" spans="1:42" ht="25.5">
      <c r="A80" s="62">
        <f t="shared" si="10"/>
        <v>102.07300000000035</v>
      </c>
      <c r="B80" s="66" t="s">
        <v>316</v>
      </c>
      <c r="C80" s="79">
        <v>1.3</v>
      </c>
      <c r="D80" s="150" t="s">
        <v>141</v>
      </c>
      <c r="E80" s="150" t="s">
        <v>142</v>
      </c>
      <c r="F80" s="148" t="s">
        <v>53</v>
      </c>
      <c r="G80" s="148" t="s">
        <v>64</v>
      </c>
      <c r="H80" s="149">
        <v>43922</v>
      </c>
      <c r="I80" s="149">
        <v>44104</v>
      </c>
      <c r="J80" s="68" t="str">
        <f t="shared" si="28"/>
        <v>01.04.20 - 30.09.20 (6 months)</v>
      </c>
      <c r="K80" s="63" t="s">
        <v>32</v>
      </c>
      <c r="L80" s="137">
        <v>700</v>
      </c>
      <c r="M80" s="137">
        <v>2300</v>
      </c>
      <c r="N80" s="69">
        <f t="shared" si="26"/>
        <v>16</v>
      </c>
      <c r="O80" s="137">
        <v>700</v>
      </c>
      <c r="P80" s="137">
        <v>2300</v>
      </c>
      <c r="Q80" s="69">
        <f t="shared" si="27"/>
        <v>16</v>
      </c>
      <c r="R80" s="137">
        <v>700</v>
      </c>
      <c r="S80" s="137">
        <v>2300</v>
      </c>
      <c r="T80" s="67">
        <f t="shared" si="25"/>
        <v>16</v>
      </c>
      <c r="U80" s="150">
        <v>109</v>
      </c>
      <c r="V80" s="150">
        <v>0</v>
      </c>
      <c r="W80" s="150"/>
      <c r="X80" s="150"/>
      <c r="Y80" s="147"/>
      <c r="Z80" s="150"/>
      <c r="AA80" s="150"/>
      <c r="AB80" s="150"/>
      <c r="AC80" s="150"/>
      <c r="AD80" s="150">
        <v>4</v>
      </c>
      <c r="AE80" s="150">
        <v>10</v>
      </c>
      <c r="AF80" s="150">
        <v>10</v>
      </c>
      <c r="AG80" s="150">
        <v>4</v>
      </c>
      <c r="AH80" s="150">
        <v>10</v>
      </c>
      <c r="AI80" s="150">
        <v>4</v>
      </c>
      <c r="AJ80" s="150">
        <v>10</v>
      </c>
      <c r="AK80" s="151"/>
      <c r="AL80" s="151"/>
      <c r="AM80" s="63" t="s">
        <v>115</v>
      </c>
      <c r="AN80" s="150"/>
      <c r="AO80" s="150"/>
      <c r="AP80" s="157" t="s">
        <v>145</v>
      </c>
    </row>
    <row r="81" spans="1:42" ht="25.5">
      <c r="A81" s="64">
        <f t="shared" si="10"/>
        <v>102.07400000000035</v>
      </c>
      <c r="B81" s="66" t="s">
        <v>316</v>
      </c>
      <c r="C81" s="77">
        <v>2</v>
      </c>
      <c r="D81" s="141" t="s">
        <v>141</v>
      </c>
      <c r="E81" s="141" t="s">
        <v>146</v>
      </c>
      <c r="F81" s="135" t="s">
        <v>53</v>
      </c>
      <c r="G81" s="135" t="s">
        <v>64</v>
      </c>
      <c r="H81" s="136">
        <v>43555</v>
      </c>
      <c r="I81" s="136">
        <v>43738</v>
      </c>
      <c r="J81" s="68" t="str">
        <f t="shared" si="28"/>
        <v>31.03.19 - 30.09.19 (6 months)</v>
      </c>
      <c r="K81" s="65" t="s">
        <v>32</v>
      </c>
      <c r="L81" s="137">
        <v>2300</v>
      </c>
      <c r="M81" s="137">
        <v>700</v>
      </c>
      <c r="N81" s="69">
        <f t="shared" si="26"/>
        <v>8</v>
      </c>
      <c r="O81" s="137">
        <v>2300</v>
      </c>
      <c r="P81" s="137">
        <v>700</v>
      </c>
      <c r="Q81" s="69">
        <f t="shared" si="27"/>
        <v>8</v>
      </c>
      <c r="R81" s="137">
        <v>2300</v>
      </c>
      <c r="S81" s="137">
        <v>700</v>
      </c>
      <c r="T81" s="67">
        <f t="shared" si="25"/>
        <v>8</v>
      </c>
      <c r="U81" s="141">
        <v>77</v>
      </c>
      <c r="V81" s="141">
        <v>0</v>
      </c>
      <c r="W81" s="141"/>
      <c r="X81" s="141"/>
      <c r="Y81" s="147"/>
      <c r="Z81" s="141"/>
      <c r="AA81" s="141"/>
      <c r="AB81" s="141"/>
      <c r="AC81" s="141"/>
      <c r="AD81" s="141">
        <v>3.2</v>
      </c>
      <c r="AE81" s="141">
        <v>8</v>
      </c>
      <c r="AF81" s="141">
        <v>8</v>
      </c>
      <c r="AG81" s="141">
        <v>1.6</v>
      </c>
      <c r="AH81" s="141">
        <v>4</v>
      </c>
      <c r="AI81" s="141">
        <v>0</v>
      </c>
      <c r="AJ81" s="141">
        <v>0</v>
      </c>
      <c r="AK81" s="143"/>
      <c r="AL81" s="143"/>
      <c r="AM81" s="63"/>
      <c r="AN81" s="141"/>
      <c r="AO81" s="141"/>
      <c r="AP81" s="139" t="s">
        <v>147</v>
      </c>
    </row>
    <row r="82" spans="1:42" ht="25.5">
      <c r="A82" s="64">
        <f t="shared" ref="A82:A145" si="29">A81+0.001</f>
        <v>102.07500000000036</v>
      </c>
      <c r="B82" s="66" t="s">
        <v>316</v>
      </c>
      <c r="C82" s="77">
        <v>1.3</v>
      </c>
      <c r="D82" s="141" t="s">
        <v>141</v>
      </c>
      <c r="E82" s="141" t="s">
        <v>146</v>
      </c>
      <c r="F82" s="135" t="s">
        <v>53</v>
      </c>
      <c r="G82" s="135" t="s">
        <v>64</v>
      </c>
      <c r="H82" s="136">
        <v>43555</v>
      </c>
      <c r="I82" s="136">
        <v>43738</v>
      </c>
      <c r="J82" s="68" t="str">
        <f t="shared" si="28"/>
        <v>31.03.19 - 30.09.19 (6 months)</v>
      </c>
      <c r="K82" s="65" t="s">
        <v>32</v>
      </c>
      <c r="L82" s="137">
        <v>2300</v>
      </c>
      <c r="M82" s="137">
        <v>700</v>
      </c>
      <c r="N82" s="69">
        <f t="shared" si="26"/>
        <v>8</v>
      </c>
      <c r="O82" s="137">
        <v>2300</v>
      </c>
      <c r="P82" s="137">
        <v>700</v>
      </c>
      <c r="Q82" s="69">
        <f t="shared" si="27"/>
        <v>8</v>
      </c>
      <c r="R82" s="137">
        <v>2300</v>
      </c>
      <c r="S82" s="137">
        <v>700</v>
      </c>
      <c r="T82" s="67">
        <f t="shared" si="25"/>
        <v>8</v>
      </c>
      <c r="U82" s="141">
        <v>77</v>
      </c>
      <c r="V82" s="141">
        <v>0</v>
      </c>
      <c r="W82" s="141"/>
      <c r="X82" s="141"/>
      <c r="Y82" s="147"/>
      <c r="Z82" s="141"/>
      <c r="AA82" s="141"/>
      <c r="AB82" s="141"/>
      <c r="AC82" s="141"/>
      <c r="AD82" s="141">
        <v>3.2</v>
      </c>
      <c r="AE82" s="141">
        <v>8</v>
      </c>
      <c r="AF82" s="141">
        <v>8</v>
      </c>
      <c r="AG82" s="141">
        <v>1.6</v>
      </c>
      <c r="AH82" s="141">
        <v>4</v>
      </c>
      <c r="AI82" s="141">
        <v>1.6</v>
      </c>
      <c r="AJ82" s="141">
        <v>4</v>
      </c>
      <c r="AK82" s="143"/>
      <c r="AL82" s="143"/>
      <c r="AM82" s="63" t="s">
        <v>121</v>
      </c>
      <c r="AN82" s="141"/>
      <c r="AO82" s="141"/>
      <c r="AP82" s="139" t="s">
        <v>147</v>
      </c>
    </row>
    <row r="83" spans="1:42" ht="25.5">
      <c r="A83" s="64">
        <f t="shared" si="29"/>
        <v>102.07600000000036</v>
      </c>
      <c r="B83" s="66" t="s">
        <v>316</v>
      </c>
      <c r="C83" s="77">
        <v>1.3</v>
      </c>
      <c r="D83" s="141" t="s">
        <v>141</v>
      </c>
      <c r="E83" s="141" t="s">
        <v>146</v>
      </c>
      <c r="F83" s="135" t="s">
        <v>53</v>
      </c>
      <c r="G83" s="135" t="s">
        <v>64</v>
      </c>
      <c r="H83" s="136">
        <v>43556</v>
      </c>
      <c r="I83" s="136">
        <v>43738</v>
      </c>
      <c r="J83" s="68" t="str">
        <f t="shared" si="28"/>
        <v>01.04.19 - 30.09.19 (6 months)</v>
      </c>
      <c r="K83" s="65" t="s">
        <v>32</v>
      </c>
      <c r="L83" s="137">
        <v>700</v>
      </c>
      <c r="M83" s="137">
        <v>2300</v>
      </c>
      <c r="N83" s="69">
        <f t="shared" si="26"/>
        <v>16</v>
      </c>
      <c r="O83" s="137">
        <v>700</v>
      </c>
      <c r="P83" s="137">
        <v>2300</v>
      </c>
      <c r="Q83" s="69">
        <f t="shared" si="27"/>
        <v>16</v>
      </c>
      <c r="R83" s="137">
        <v>700</v>
      </c>
      <c r="S83" s="137">
        <v>2300</v>
      </c>
      <c r="T83" s="67">
        <f t="shared" si="25"/>
        <v>16</v>
      </c>
      <c r="U83" s="141">
        <v>74</v>
      </c>
      <c r="V83" s="141">
        <v>0</v>
      </c>
      <c r="W83" s="141"/>
      <c r="X83" s="141"/>
      <c r="Y83" s="147"/>
      <c r="Z83" s="141"/>
      <c r="AA83" s="141"/>
      <c r="AB83" s="141"/>
      <c r="AC83" s="141"/>
      <c r="AD83" s="141">
        <v>3.2</v>
      </c>
      <c r="AE83" s="141">
        <v>8</v>
      </c>
      <c r="AF83" s="141">
        <v>8</v>
      </c>
      <c r="AG83" s="141">
        <v>2</v>
      </c>
      <c r="AH83" s="141">
        <v>5</v>
      </c>
      <c r="AI83" s="141">
        <v>2</v>
      </c>
      <c r="AJ83" s="141">
        <v>5</v>
      </c>
      <c r="AK83" s="143"/>
      <c r="AL83" s="143"/>
      <c r="AM83" s="63" t="s">
        <v>121</v>
      </c>
      <c r="AN83" s="141"/>
      <c r="AO83" s="141"/>
      <c r="AP83" s="139" t="s">
        <v>147</v>
      </c>
    </row>
    <row r="84" spans="1:42" ht="25.5">
      <c r="A84" s="64">
        <f t="shared" si="29"/>
        <v>102.07700000000037</v>
      </c>
      <c r="B84" s="66" t="s">
        <v>316</v>
      </c>
      <c r="C84" s="77">
        <v>1.3</v>
      </c>
      <c r="D84" s="141" t="s">
        <v>141</v>
      </c>
      <c r="E84" s="141" t="s">
        <v>146</v>
      </c>
      <c r="F84" s="135" t="s">
        <v>53</v>
      </c>
      <c r="G84" s="135" t="s">
        <v>64</v>
      </c>
      <c r="H84" s="136">
        <v>43738</v>
      </c>
      <c r="I84" s="136">
        <v>43921</v>
      </c>
      <c r="J84" s="68" t="str">
        <f t="shared" si="28"/>
        <v>30.09.19 - 31.03.20 (6 months)</v>
      </c>
      <c r="K84" s="65" t="s">
        <v>32</v>
      </c>
      <c r="L84" s="137">
        <v>2300</v>
      </c>
      <c r="M84" s="137">
        <v>700</v>
      </c>
      <c r="N84" s="69">
        <f t="shared" si="26"/>
        <v>8</v>
      </c>
      <c r="O84" s="137">
        <v>2300</v>
      </c>
      <c r="P84" s="137">
        <v>700</v>
      </c>
      <c r="Q84" s="69">
        <f t="shared" si="27"/>
        <v>8</v>
      </c>
      <c r="R84" s="137">
        <v>2300</v>
      </c>
      <c r="S84" s="137">
        <v>700</v>
      </c>
      <c r="T84" s="67">
        <f t="shared" si="25"/>
        <v>8</v>
      </c>
      <c r="U84" s="141">
        <v>62</v>
      </c>
      <c r="V84" s="141">
        <v>0</v>
      </c>
      <c r="W84" s="141"/>
      <c r="X84" s="141"/>
      <c r="Y84" s="147"/>
      <c r="Z84" s="141"/>
      <c r="AA84" s="141"/>
      <c r="AB84" s="141"/>
      <c r="AC84" s="141"/>
      <c r="AD84" s="141">
        <v>3.2</v>
      </c>
      <c r="AE84" s="141">
        <v>8</v>
      </c>
      <c r="AF84" s="141">
        <v>8</v>
      </c>
      <c r="AG84" s="141">
        <v>2</v>
      </c>
      <c r="AH84" s="141">
        <v>5</v>
      </c>
      <c r="AI84" s="141">
        <v>0</v>
      </c>
      <c r="AJ84" s="141">
        <v>0</v>
      </c>
      <c r="AK84" s="143"/>
      <c r="AL84" s="143"/>
      <c r="AM84" s="63"/>
      <c r="AN84" s="141"/>
      <c r="AO84" s="141"/>
      <c r="AP84" s="139" t="s">
        <v>148</v>
      </c>
    </row>
    <row r="85" spans="1:42" ht="25.5">
      <c r="A85" s="64">
        <f t="shared" si="29"/>
        <v>102.07800000000037</v>
      </c>
      <c r="B85" s="66" t="s">
        <v>316</v>
      </c>
      <c r="C85" s="77">
        <v>1.3</v>
      </c>
      <c r="D85" s="141" t="s">
        <v>141</v>
      </c>
      <c r="E85" s="141" t="s">
        <v>146</v>
      </c>
      <c r="F85" s="135" t="s">
        <v>53</v>
      </c>
      <c r="G85" s="135" t="s">
        <v>64</v>
      </c>
      <c r="H85" s="136">
        <v>43738</v>
      </c>
      <c r="I85" s="136">
        <v>43921</v>
      </c>
      <c r="J85" s="68" t="str">
        <f t="shared" si="28"/>
        <v>30.09.19 - 31.03.20 (6 months)</v>
      </c>
      <c r="K85" s="65" t="s">
        <v>32</v>
      </c>
      <c r="L85" s="137">
        <v>2300</v>
      </c>
      <c r="M85" s="137">
        <v>700</v>
      </c>
      <c r="N85" s="69">
        <f t="shared" si="26"/>
        <v>8</v>
      </c>
      <c r="O85" s="137">
        <v>2300</v>
      </c>
      <c r="P85" s="137">
        <v>700</v>
      </c>
      <c r="Q85" s="69">
        <f t="shared" si="27"/>
        <v>8</v>
      </c>
      <c r="R85" s="137">
        <v>2300</v>
      </c>
      <c r="S85" s="137">
        <v>700</v>
      </c>
      <c r="T85" s="67">
        <f t="shared" si="25"/>
        <v>8</v>
      </c>
      <c r="U85" s="141">
        <v>62</v>
      </c>
      <c r="V85" s="141">
        <v>0</v>
      </c>
      <c r="W85" s="141"/>
      <c r="X85" s="141"/>
      <c r="Y85" s="147"/>
      <c r="Z85" s="141"/>
      <c r="AA85" s="141"/>
      <c r="AB85" s="141"/>
      <c r="AC85" s="141"/>
      <c r="AD85" s="141">
        <v>3.2</v>
      </c>
      <c r="AE85" s="141">
        <v>8</v>
      </c>
      <c r="AF85" s="141">
        <v>8</v>
      </c>
      <c r="AG85" s="141">
        <v>2</v>
      </c>
      <c r="AH85" s="141">
        <v>5</v>
      </c>
      <c r="AI85" s="141">
        <v>2</v>
      </c>
      <c r="AJ85" s="141">
        <v>5</v>
      </c>
      <c r="AK85" s="143"/>
      <c r="AL85" s="143"/>
      <c r="AM85" s="63" t="s">
        <v>124</v>
      </c>
      <c r="AN85" s="141"/>
      <c r="AO85" s="141"/>
      <c r="AP85" s="139" t="s">
        <v>148</v>
      </c>
    </row>
    <row r="86" spans="1:42" ht="25.5">
      <c r="A86" s="64">
        <f t="shared" si="29"/>
        <v>102.07900000000038</v>
      </c>
      <c r="B86" s="66" t="s">
        <v>316</v>
      </c>
      <c r="C86" s="77">
        <v>1.3</v>
      </c>
      <c r="D86" s="141" t="s">
        <v>141</v>
      </c>
      <c r="E86" s="141" t="s">
        <v>146</v>
      </c>
      <c r="F86" s="135" t="s">
        <v>53</v>
      </c>
      <c r="G86" s="135" t="s">
        <v>64</v>
      </c>
      <c r="H86" s="136">
        <v>43739</v>
      </c>
      <c r="I86" s="136">
        <v>43921</v>
      </c>
      <c r="J86" s="68" t="str">
        <f t="shared" si="28"/>
        <v>01.10.19 - 31.03.20 (6 months)</v>
      </c>
      <c r="K86" s="65" t="s">
        <v>32</v>
      </c>
      <c r="L86" s="137">
        <v>700</v>
      </c>
      <c r="M86" s="137">
        <v>1500</v>
      </c>
      <c r="N86" s="69">
        <f t="shared" si="26"/>
        <v>8</v>
      </c>
      <c r="O86" s="137">
        <v>700</v>
      </c>
      <c r="P86" s="137">
        <v>2300</v>
      </c>
      <c r="Q86" s="69">
        <f t="shared" si="27"/>
        <v>16</v>
      </c>
      <c r="R86" s="137">
        <v>700</v>
      </c>
      <c r="S86" s="137">
        <v>2300</v>
      </c>
      <c r="T86" s="67">
        <f t="shared" si="25"/>
        <v>16</v>
      </c>
      <c r="U86" s="141">
        <v>83</v>
      </c>
      <c r="V86" s="141">
        <v>0</v>
      </c>
      <c r="W86" s="141"/>
      <c r="X86" s="141"/>
      <c r="Y86" s="147"/>
      <c r="Z86" s="141"/>
      <c r="AA86" s="141"/>
      <c r="AB86" s="141"/>
      <c r="AC86" s="141"/>
      <c r="AD86" s="141">
        <v>3.2</v>
      </c>
      <c r="AE86" s="141">
        <v>8</v>
      </c>
      <c r="AF86" s="141">
        <v>8</v>
      </c>
      <c r="AG86" s="141">
        <v>3.2</v>
      </c>
      <c r="AH86" s="141">
        <v>8</v>
      </c>
      <c r="AI86" s="141">
        <v>3.2</v>
      </c>
      <c r="AJ86" s="141">
        <v>8</v>
      </c>
      <c r="AK86" s="143"/>
      <c r="AL86" s="143"/>
      <c r="AM86" s="63" t="s">
        <v>124</v>
      </c>
      <c r="AN86" s="141"/>
      <c r="AO86" s="141"/>
      <c r="AP86" s="139" t="s">
        <v>148</v>
      </c>
    </row>
    <row r="87" spans="1:42" ht="25.5">
      <c r="A87" s="64">
        <f t="shared" si="29"/>
        <v>102.08000000000038</v>
      </c>
      <c r="B87" s="66" t="s">
        <v>316</v>
      </c>
      <c r="C87" s="77">
        <v>1.3</v>
      </c>
      <c r="D87" s="141" t="s">
        <v>141</v>
      </c>
      <c r="E87" s="141" t="s">
        <v>146</v>
      </c>
      <c r="F87" s="135" t="s">
        <v>53</v>
      </c>
      <c r="G87" s="135" t="s">
        <v>64</v>
      </c>
      <c r="H87" s="136">
        <v>43739</v>
      </c>
      <c r="I87" s="136">
        <v>43921</v>
      </c>
      <c r="J87" s="68" t="str">
        <f t="shared" si="28"/>
        <v>01.10.19 - 31.03.20 (6 months)</v>
      </c>
      <c r="K87" s="65" t="s">
        <v>32</v>
      </c>
      <c r="L87" s="137">
        <v>1500</v>
      </c>
      <c r="M87" s="137">
        <v>1900</v>
      </c>
      <c r="N87" s="69">
        <f t="shared" si="26"/>
        <v>4</v>
      </c>
      <c r="O87" s="137"/>
      <c r="P87" s="137"/>
      <c r="Q87" s="69">
        <f t="shared" si="27"/>
        <v>24</v>
      </c>
      <c r="R87" s="137"/>
      <c r="S87" s="137"/>
      <c r="T87" s="67">
        <f t="shared" si="25"/>
        <v>24</v>
      </c>
      <c r="U87" s="141">
        <v>39</v>
      </c>
      <c r="V87" s="141">
        <v>0</v>
      </c>
      <c r="W87" s="141"/>
      <c r="X87" s="141"/>
      <c r="Y87" s="147"/>
      <c r="Z87" s="141"/>
      <c r="AA87" s="141"/>
      <c r="AB87" s="141"/>
      <c r="AC87" s="141"/>
      <c r="AD87" s="141">
        <v>1.2</v>
      </c>
      <c r="AE87" s="141">
        <v>3</v>
      </c>
      <c r="AF87" s="141">
        <v>3</v>
      </c>
      <c r="AG87" s="141">
        <v>1.2</v>
      </c>
      <c r="AH87" s="141">
        <v>3</v>
      </c>
      <c r="AI87" s="141">
        <v>1.2</v>
      </c>
      <c r="AJ87" s="141">
        <v>3</v>
      </c>
      <c r="AK87" s="143"/>
      <c r="AL87" s="143"/>
      <c r="AM87" s="63" t="s">
        <v>124</v>
      </c>
      <c r="AN87" s="141"/>
      <c r="AO87" s="141"/>
      <c r="AP87" s="139" t="s">
        <v>148</v>
      </c>
    </row>
    <row r="88" spans="1:42" ht="25.5">
      <c r="A88" s="64">
        <f t="shared" si="29"/>
        <v>102.08100000000039</v>
      </c>
      <c r="B88" s="66" t="s">
        <v>316</v>
      </c>
      <c r="C88" s="77">
        <v>1.3</v>
      </c>
      <c r="D88" s="141" t="s">
        <v>141</v>
      </c>
      <c r="E88" s="141" t="s">
        <v>146</v>
      </c>
      <c r="F88" s="135" t="s">
        <v>53</v>
      </c>
      <c r="G88" s="135" t="s">
        <v>64</v>
      </c>
      <c r="H88" s="136">
        <v>43739</v>
      </c>
      <c r="I88" s="136">
        <v>43921</v>
      </c>
      <c r="J88" s="68" t="str">
        <f t="shared" si="28"/>
        <v>01.10.19 - 31.03.20 (6 months)</v>
      </c>
      <c r="K88" s="65" t="s">
        <v>32</v>
      </c>
      <c r="L88" s="137">
        <v>1900</v>
      </c>
      <c r="M88" s="137">
        <v>2300</v>
      </c>
      <c r="N88" s="69">
        <f t="shared" si="26"/>
        <v>4</v>
      </c>
      <c r="O88" s="137"/>
      <c r="P88" s="137"/>
      <c r="Q88" s="69">
        <f t="shared" si="27"/>
        <v>24</v>
      </c>
      <c r="R88" s="137"/>
      <c r="S88" s="137"/>
      <c r="T88" s="67">
        <f t="shared" si="25"/>
        <v>24</v>
      </c>
      <c r="U88" s="141">
        <v>83</v>
      </c>
      <c r="V88" s="141">
        <v>0</v>
      </c>
      <c r="W88" s="141"/>
      <c r="X88" s="141"/>
      <c r="Y88" s="147"/>
      <c r="Z88" s="141"/>
      <c r="AA88" s="141"/>
      <c r="AB88" s="141"/>
      <c r="AC88" s="141"/>
      <c r="AD88" s="141">
        <v>3.2</v>
      </c>
      <c r="AE88" s="141">
        <v>8</v>
      </c>
      <c r="AF88" s="141">
        <v>8</v>
      </c>
      <c r="AG88" s="141">
        <v>3.2</v>
      </c>
      <c r="AH88" s="141">
        <v>8</v>
      </c>
      <c r="AI88" s="141">
        <v>3.2</v>
      </c>
      <c r="AJ88" s="141">
        <v>8</v>
      </c>
      <c r="AK88" s="143"/>
      <c r="AL88" s="143"/>
      <c r="AM88" s="63" t="s">
        <v>124</v>
      </c>
      <c r="AN88" s="141"/>
      <c r="AO88" s="141"/>
      <c r="AP88" s="139" t="s">
        <v>148</v>
      </c>
    </row>
    <row r="89" spans="1:42" ht="25.5">
      <c r="A89" s="64">
        <f t="shared" si="29"/>
        <v>102.08200000000039</v>
      </c>
      <c r="B89" s="66" t="s">
        <v>316</v>
      </c>
      <c r="C89" s="77">
        <v>2</v>
      </c>
      <c r="D89" s="141" t="s">
        <v>141</v>
      </c>
      <c r="E89" s="141" t="s">
        <v>146</v>
      </c>
      <c r="F89" s="135" t="s">
        <v>53</v>
      </c>
      <c r="G89" s="135" t="s">
        <v>64</v>
      </c>
      <c r="H89" s="136">
        <v>43921</v>
      </c>
      <c r="I89" s="136">
        <v>44104</v>
      </c>
      <c r="J89" s="68" t="str">
        <f t="shared" si="28"/>
        <v>31.03.20 - 30.09.20 (6 months)</v>
      </c>
      <c r="K89" s="65" t="s">
        <v>32</v>
      </c>
      <c r="L89" s="137">
        <v>2300</v>
      </c>
      <c r="M89" s="137">
        <v>700</v>
      </c>
      <c r="N89" s="69">
        <f t="shared" si="26"/>
        <v>8</v>
      </c>
      <c r="O89" s="137">
        <v>2300</v>
      </c>
      <c r="P89" s="137">
        <v>700</v>
      </c>
      <c r="Q89" s="69">
        <f t="shared" si="27"/>
        <v>8</v>
      </c>
      <c r="R89" s="137">
        <v>2300</v>
      </c>
      <c r="S89" s="137">
        <v>700</v>
      </c>
      <c r="T89" s="67">
        <f t="shared" si="25"/>
        <v>8</v>
      </c>
      <c r="U89" s="141">
        <v>83</v>
      </c>
      <c r="V89" s="141">
        <v>0</v>
      </c>
      <c r="W89" s="141"/>
      <c r="X89" s="141"/>
      <c r="Y89" s="147"/>
      <c r="Z89" s="141"/>
      <c r="AA89" s="141"/>
      <c r="AB89" s="141"/>
      <c r="AC89" s="141"/>
      <c r="AD89" s="141">
        <v>3.2</v>
      </c>
      <c r="AE89" s="141">
        <v>8</v>
      </c>
      <c r="AF89" s="141">
        <v>8</v>
      </c>
      <c r="AG89" s="141">
        <v>2.4</v>
      </c>
      <c r="AH89" s="141">
        <v>6</v>
      </c>
      <c r="AI89" s="141">
        <v>0</v>
      </c>
      <c r="AJ89" s="141">
        <v>0</v>
      </c>
      <c r="AK89" s="143"/>
      <c r="AL89" s="143"/>
      <c r="AM89" s="63"/>
      <c r="AN89" s="141"/>
      <c r="AO89" s="141"/>
      <c r="AP89" s="139" t="s">
        <v>149</v>
      </c>
    </row>
    <row r="90" spans="1:42" ht="25.5">
      <c r="A90" s="64">
        <f t="shared" si="29"/>
        <v>102.0830000000004</v>
      </c>
      <c r="B90" s="66" t="s">
        <v>316</v>
      </c>
      <c r="C90" s="77">
        <v>1.3</v>
      </c>
      <c r="D90" s="141" t="s">
        <v>141</v>
      </c>
      <c r="E90" s="141" t="s">
        <v>146</v>
      </c>
      <c r="F90" s="135" t="s">
        <v>53</v>
      </c>
      <c r="G90" s="135" t="s">
        <v>64</v>
      </c>
      <c r="H90" s="136">
        <v>43921</v>
      </c>
      <c r="I90" s="136">
        <v>44104</v>
      </c>
      <c r="J90" s="68" t="str">
        <f t="shared" si="28"/>
        <v>31.03.20 - 30.09.20 (6 months)</v>
      </c>
      <c r="K90" s="65" t="s">
        <v>32</v>
      </c>
      <c r="L90" s="137">
        <v>2300</v>
      </c>
      <c r="M90" s="137">
        <v>700</v>
      </c>
      <c r="N90" s="69">
        <f t="shared" si="26"/>
        <v>8</v>
      </c>
      <c r="O90" s="137">
        <v>2300</v>
      </c>
      <c r="P90" s="137">
        <v>700</v>
      </c>
      <c r="Q90" s="69">
        <f t="shared" si="27"/>
        <v>8</v>
      </c>
      <c r="R90" s="137">
        <v>2300</v>
      </c>
      <c r="S90" s="137">
        <v>700</v>
      </c>
      <c r="T90" s="67">
        <f t="shared" si="25"/>
        <v>8</v>
      </c>
      <c r="U90" s="141">
        <v>83</v>
      </c>
      <c r="V90" s="141">
        <v>0</v>
      </c>
      <c r="W90" s="141"/>
      <c r="X90" s="141"/>
      <c r="Y90" s="147"/>
      <c r="Z90" s="141"/>
      <c r="AA90" s="141"/>
      <c r="AB90" s="141"/>
      <c r="AC90" s="141"/>
      <c r="AD90" s="141">
        <v>3.2</v>
      </c>
      <c r="AE90" s="141">
        <v>8</v>
      </c>
      <c r="AF90" s="141">
        <v>8</v>
      </c>
      <c r="AG90" s="141">
        <v>2.4</v>
      </c>
      <c r="AH90" s="141">
        <v>6</v>
      </c>
      <c r="AI90" s="141">
        <v>2.4</v>
      </c>
      <c r="AJ90" s="141">
        <v>6</v>
      </c>
      <c r="AK90" s="143"/>
      <c r="AL90" s="143"/>
      <c r="AM90" s="63" t="s">
        <v>126</v>
      </c>
      <c r="AN90" s="141"/>
      <c r="AO90" s="141"/>
      <c r="AP90" s="139" t="s">
        <v>149</v>
      </c>
    </row>
    <row r="91" spans="1:42" ht="25.5">
      <c r="A91" s="64">
        <f t="shared" si="29"/>
        <v>102.0840000000004</v>
      </c>
      <c r="B91" s="66" t="s">
        <v>316</v>
      </c>
      <c r="C91" s="77">
        <v>1.3</v>
      </c>
      <c r="D91" s="141" t="s">
        <v>141</v>
      </c>
      <c r="E91" s="141" t="s">
        <v>146</v>
      </c>
      <c r="F91" s="135" t="s">
        <v>53</v>
      </c>
      <c r="G91" s="135" t="s">
        <v>64</v>
      </c>
      <c r="H91" s="136">
        <v>43922</v>
      </c>
      <c r="I91" s="136">
        <v>44104</v>
      </c>
      <c r="J91" s="68" t="str">
        <f t="shared" si="28"/>
        <v>01.04.20 - 30.09.20 (6 months)</v>
      </c>
      <c r="K91" s="65" t="s">
        <v>32</v>
      </c>
      <c r="L91" s="137">
        <v>700</v>
      </c>
      <c r="M91" s="137">
        <v>2300</v>
      </c>
      <c r="N91" s="69">
        <f t="shared" si="26"/>
        <v>16</v>
      </c>
      <c r="O91" s="137">
        <v>700</v>
      </c>
      <c r="P91" s="137">
        <v>2300</v>
      </c>
      <c r="Q91" s="69">
        <f t="shared" si="27"/>
        <v>16</v>
      </c>
      <c r="R91" s="137">
        <v>700</v>
      </c>
      <c r="S91" s="137">
        <v>2300</v>
      </c>
      <c r="T91" s="67">
        <f t="shared" si="25"/>
        <v>16</v>
      </c>
      <c r="U91" s="141">
        <v>87</v>
      </c>
      <c r="V91" s="141">
        <v>0</v>
      </c>
      <c r="W91" s="141"/>
      <c r="X91" s="141"/>
      <c r="Y91" s="147"/>
      <c r="Z91" s="141"/>
      <c r="AA91" s="141"/>
      <c r="AB91" s="141"/>
      <c r="AC91" s="141"/>
      <c r="AD91" s="141">
        <v>3.2</v>
      </c>
      <c r="AE91" s="141">
        <v>8</v>
      </c>
      <c r="AF91" s="141">
        <v>8</v>
      </c>
      <c r="AG91" s="141">
        <v>3.2</v>
      </c>
      <c r="AH91" s="141">
        <v>8</v>
      </c>
      <c r="AI91" s="141">
        <v>3.2</v>
      </c>
      <c r="AJ91" s="141">
        <v>8</v>
      </c>
      <c r="AK91" s="143"/>
      <c r="AL91" s="143"/>
      <c r="AM91" s="63" t="s">
        <v>126</v>
      </c>
      <c r="AN91" s="141"/>
      <c r="AO91" s="141"/>
      <c r="AP91" s="139" t="s">
        <v>149</v>
      </c>
    </row>
    <row r="92" spans="1:42" ht="25.5">
      <c r="A92" s="64">
        <f t="shared" si="29"/>
        <v>102.08500000000041</v>
      </c>
      <c r="B92" s="66" t="s">
        <v>316</v>
      </c>
      <c r="C92" s="77">
        <v>2</v>
      </c>
      <c r="D92" s="141" t="s">
        <v>138</v>
      </c>
      <c r="E92" s="141" t="s">
        <v>150</v>
      </c>
      <c r="F92" s="135" t="s">
        <v>53</v>
      </c>
      <c r="G92" s="135" t="s">
        <v>64</v>
      </c>
      <c r="H92" s="136">
        <v>43921</v>
      </c>
      <c r="I92" s="136">
        <v>44104</v>
      </c>
      <c r="J92" s="68" t="str">
        <f t="shared" si="28"/>
        <v>31.03.20 - 30.09.20 (6 months)</v>
      </c>
      <c r="K92" s="65" t="s">
        <v>32</v>
      </c>
      <c r="L92" s="137">
        <v>2300</v>
      </c>
      <c r="M92" s="137">
        <v>700</v>
      </c>
      <c r="N92" s="69">
        <f t="shared" si="26"/>
        <v>8</v>
      </c>
      <c r="O92" s="137">
        <v>2300</v>
      </c>
      <c r="P92" s="137">
        <v>700</v>
      </c>
      <c r="Q92" s="69">
        <f t="shared" si="27"/>
        <v>8</v>
      </c>
      <c r="R92" s="137">
        <v>2300</v>
      </c>
      <c r="S92" s="137">
        <v>700</v>
      </c>
      <c r="T92" s="67">
        <f t="shared" si="25"/>
        <v>8</v>
      </c>
      <c r="U92" s="141">
        <v>95</v>
      </c>
      <c r="V92" s="141">
        <v>0</v>
      </c>
      <c r="W92" s="141"/>
      <c r="X92" s="141"/>
      <c r="Y92" s="147"/>
      <c r="Z92" s="141"/>
      <c r="AA92" s="141"/>
      <c r="AB92" s="141"/>
      <c r="AC92" s="141"/>
      <c r="AD92" s="141">
        <v>4</v>
      </c>
      <c r="AE92" s="141">
        <v>10</v>
      </c>
      <c r="AF92" s="141">
        <v>10</v>
      </c>
      <c r="AG92" s="141">
        <v>2.8</v>
      </c>
      <c r="AH92" s="141">
        <v>7</v>
      </c>
      <c r="AI92" s="141">
        <v>0</v>
      </c>
      <c r="AJ92" s="141">
        <v>0</v>
      </c>
      <c r="AK92" s="143"/>
      <c r="AL92" s="143"/>
      <c r="AM92" s="63"/>
      <c r="AN92" s="141"/>
      <c r="AO92" s="141"/>
      <c r="AP92" s="139" t="s">
        <v>151</v>
      </c>
    </row>
    <row r="93" spans="1:42" ht="25.5">
      <c r="A93" s="64">
        <f t="shared" si="29"/>
        <v>102.08600000000041</v>
      </c>
      <c r="B93" s="66" t="s">
        <v>316</v>
      </c>
      <c r="C93" s="77">
        <v>1.3</v>
      </c>
      <c r="D93" s="141" t="s">
        <v>138</v>
      </c>
      <c r="E93" s="141" t="s">
        <v>150</v>
      </c>
      <c r="F93" s="135" t="s">
        <v>53</v>
      </c>
      <c r="G93" s="135" t="s">
        <v>64</v>
      </c>
      <c r="H93" s="136">
        <v>43921</v>
      </c>
      <c r="I93" s="136">
        <v>44104</v>
      </c>
      <c r="J93" s="68" t="str">
        <f t="shared" si="28"/>
        <v>31.03.20 - 30.09.20 (6 months)</v>
      </c>
      <c r="K93" s="65" t="s">
        <v>32</v>
      </c>
      <c r="L93" s="137">
        <v>2300</v>
      </c>
      <c r="M93" s="137">
        <v>700</v>
      </c>
      <c r="N93" s="69">
        <f t="shared" si="26"/>
        <v>8</v>
      </c>
      <c r="O93" s="137">
        <v>2300</v>
      </c>
      <c r="P93" s="137">
        <v>700</v>
      </c>
      <c r="Q93" s="69">
        <f t="shared" si="27"/>
        <v>8</v>
      </c>
      <c r="R93" s="137">
        <v>2300</v>
      </c>
      <c r="S93" s="137">
        <v>700</v>
      </c>
      <c r="T93" s="67">
        <f t="shared" si="25"/>
        <v>8</v>
      </c>
      <c r="U93" s="141">
        <v>95</v>
      </c>
      <c r="V93" s="141">
        <v>0</v>
      </c>
      <c r="W93" s="141"/>
      <c r="X93" s="141"/>
      <c r="Y93" s="147"/>
      <c r="Z93" s="141"/>
      <c r="AA93" s="141"/>
      <c r="AB93" s="141"/>
      <c r="AC93" s="141"/>
      <c r="AD93" s="141">
        <v>4</v>
      </c>
      <c r="AE93" s="141">
        <v>10</v>
      </c>
      <c r="AF93" s="141">
        <v>10</v>
      </c>
      <c r="AG93" s="141">
        <v>2.8</v>
      </c>
      <c r="AH93" s="141">
        <v>7</v>
      </c>
      <c r="AI93" s="141">
        <v>2.8</v>
      </c>
      <c r="AJ93" s="141">
        <v>7</v>
      </c>
      <c r="AK93" s="143"/>
      <c r="AL93" s="143"/>
      <c r="AM93" s="63" t="s">
        <v>152</v>
      </c>
      <c r="AN93" s="141"/>
      <c r="AO93" s="141"/>
      <c r="AP93" s="139" t="s">
        <v>151</v>
      </c>
    </row>
    <row r="94" spans="1:42" ht="25.5">
      <c r="A94" s="64">
        <f t="shared" si="29"/>
        <v>102.08700000000042</v>
      </c>
      <c r="B94" s="66" t="s">
        <v>316</v>
      </c>
      <c r="C94" s="77">
        <v>1.3</v>
      </c>
      <c r="D94" s="141" t="s">
        <v>138</v>
      </c>
      <c r="E94" s="141" t="s">
        <v>150</v>
      </c>
      <c r="F94" s="135" t="s">
        <v>53</v>
      </c>
      <c r="G94" s="135" t="s">
        <v>64</v>
      </c>
      <c r="H94" s="136">
        <v>43922</v>
      </c>
      <c r="I94" s="136">
        <v>44104</v>
      </c>
      <c r="J94" s="68" t="str">
        <f t="shared" si="28"/>
        <v>01.04.20 - 30.09.20 (6 months)</v>
      </c>
      <c r="K94" s="65" t="s">
        <v>32</v>
      </c>
      <c r="L94" s="137">
        <v>700</v>
      </c>
      <c r="M94" s="137">
        <v>2300</v>
      </c>
      <c r="N94" s="69">
        <f t="shared" si="26"/>
        <v>16</v>
      </c>
      <c r="O94" s="137">
        <v>700</v>
      </c>
      <c r="P94" s="137">
        <v>2300</v>
      </c>
      <c r="Q94" s="69">
        <f t="shared" si="27"/>
        <v>16</v>
      </c>
      <c r="R94" s="137">
        <v>700</v>
      </c>
      <c r="S94" s="137">
        <v>2300</v>
      </c>
      <c r="T94" s="67">
        <f t="shared" si="25"/>
        <v>16</v>
      </c>
      <c r="U94" s="141">
        <v>109</v>
      </c>
      <c r="V94" s="141">
        <v>0</v>
      </c>
      <c r="W94" s="141"/>
      <c r="X94" s="141"/>
      <c r="Y94" s="147"/>
      <c r="Z94" s="141"/>
      <c r="AA94" s="141"/>
      <c r="AB94" s="141"/>
      <c r="AC94" s="141"/>
      <c r="AD94" s="141">
        <v>4</v>
      </c>
      <c r="AE94" s="141">
        <v>10</v>
      </c>
      <c r="AF94" s="141">
        <v>10</v>
      </c>
      <c r="AG94" s="141">
        <v>4</v>
      </c>
      <c r="AH94" s="141">
        <v>10</v>
      </c>
      <c r="AI94" s="141">
        <v>4</v>
      </c>
      <c r="AJ94" s="141">
        <v>10</v>
      </c>
      <c r="AK94" s="143"/>
      <c r="AL94" s="143"/>
      <c r="AM94" s="63" t="s">
        <v>152</v>
      </c>
      <c r="AN94" s="141"/>
      <c r="AO94" s="141"/>
      <c r="AP94" s="139" t="s">
        <v>151</v>
      </c>
    </row>
    <row r="95" spans="1:42" ht="25.5">
      <c r="A95" s="62">
        <f t="shared" si="29"/>
        <v>102.08800000000042</v>
      </c>
      <c r="B95" s="66" t="s">
        <v>316</v>
      </c>
      <c r="C95" s="79">
        <v>1.3</v>
      </c>
      <c r="D95" s="150" t="s">
        <v>153</v>
      </c>
      <c r="E95" s="150" t="s">
        <v>154</v>
      </c>
      <c r="F95" s="148" t="s">
        <v>53</v>
      </c>
      <c r="G95" s="148" t="s">
        <v>64</v>
      </c>
      <c r="H95" s="149">
        <v>43555</v>
      </c>
      <c r="I95" s="149">
        <v>43738</v>
      </c>
      <c r="J95" s="68" t="str">
        <f t="shared" si="28"/>
        <v>31.03.19 - 30.09.19 (6 months)</v>
      </c>
      <c r="K95" s="63" t="s">
        <v>32</v>
      </c>
      <c r="L95" s="137">
        <v>2300</v>
      </c>
      <c r="M95" s="137">
        <v>700</v>
      </c>
      <c r="N95" s="69">
        <f t="shared" si="26"/>
        <v>8</v>
      </c>
      <c r="O95" s="137">
        <v>2300</v>
      </c>
      <c r="P95" s="137">
        <v>700</v>
      </c>
      <c r="Q95" s="69">
        <f t="shared" si="27"/>
        <v>8</v>
      </c>
      <c r="R95" s="137">
        <v>2300</v>
      </c>
      <c r="S95" s="137">
        <v>700</v>
      </c>
      <c r="T95" s="67">
        <f t="shared" si="25"/>
        <v>8</v>
      </c>
      <c r="U95" s="150">
        <f>13.17*AE95</f>
        <v>197.55</v>
      </c>
      <c r="V95" s="150">
        <v>0</v>
      </c>
      <c r="W95" s="150"/>
      <c r="X95" s="150"/>
      <c r="Y95" s="147"/>
      <c r="Z95" s="150"/>
      <c r="AA95" s="150"/>
      <c r="AB95" s="150"/>
      <c r="AC95" s="150"/>
      <c r="AD95" s="150">
        <v>6</v>
      </c>
      <c r="AE95" s="150">
        <v>15</v>
      </c>
      <c r="AF95" s="150">
        <v>15</v>
      </c>
      <c r="AG95" s="150">
        <v>6</v>
      </c>
      <c r="AH95" s="150">
        <v>15</v>
      </c>
      <c r="AI95" s="150">
        <v>6</v>
      </c>
      <c r="AJ95" s="150">
        <v>15</v>
      </c>
      <c r="AK95" s="151"/>
      <c r="AL95" s="151"/>
      <c r="AM95" s="63"/>
      <c r="AN95" s="150"/>
      <c r="AO95" s="150"/>
      <c r="AP95" s="157" t="s">
        <v>155</v>
      </c>
    </row>
    <row r="96" spans="1:42" ht="25.5">
      <c r="A96" s="62">
        <f t="shared" si="29"/>
        <v>102.08900000000042</v>
      </c>
      <c r="B96" s="66" t="s">
        <v>316</v>
      </c>
      <c r="C96" s="79">
        <v>1.3</v>
      </c>
      <c r="D96" s="150" t="s">
        <v>153</v>
      </c>
      <c r="E96" s="150" t="s">
        <v>154</v>
      </c>
      <c r="F96" s="148" t="s">
        <v>53</v>
      </c>
      <c r="G96" s="148" t="s">
        <v>64</v>
      </c>
      <c r="H96" s="149">
        <v>43738</v>
      </c>
      <c r="I96" s="149">
        <v>43921</v>
      </c>
      <c r="J96" s="68" t="str">
        <f t="shared" si="28"/>
        <v>30.09.19 - 31.03.20 (6 months)</v>
      </c>
      <c r="K96" s="63" t="s">
        <v>32</v>
      </c>
      <c r="L96" s="137">
        <v>2300</v>
      </c>
      <c r="M96" s="137">
        <v>700</v>
      </c>
      <c r="N96" s="69">
        <f t="shared" si="26"/>
        <v>8</v>
      </c>
      <c r="O96" s="137">
        <v>2300</v>
      </c>
      <c r="P96" s="137">
        <v>700</v>
      </c>
      <c r="Q96" s="69">
        <f t="shared" si="27"/>
        <v>8</v>
      </c>
      <c r="R96" s="137">
        <v>2300</v>
      </c>
      <c r="S96" s="137">
        <v>700</v>
      </c>
      <c r="T96" s="67">
        <f t="shared" si="25"/>
        <v>8</v>
      </c>
      <c r="U96" s="150">
        <f>10.67*AE96</f>
        <v>160.05000000000001</v>
      </c>
      <c r="V96" s="150">
        <v>0</v>
      </c>
      <c r="W96" s="150"/>
      <c r="X96" s="150"/>
      <c r="Y96" s="147"/>
      <c r="Z96" s="150"/>
      <c r="AA96" s="150"/>
      <c r="AB96" s="150"/>
      <c r="AC96" s="150"/>
      <c r="AD96" s="150">
        <v>6</v>
      </c>
      <c r="AE96" s="150">
        <v>15</v>
      </c>
      <c r="AF96" s="150">
        <v>15</v>
      </c>
      <c r="AG96" s="150">
        <v>6</v>
      </c>
      <c r="AH96" s="150">
        <v>15</v>
      </c>
      <c r="AI96" s="150">
        <v>6</v>
      </c>
      <c r="AJ96" s="150">
        <v>15</v>
      </c>
      <c r="AK96" s="151"/>
      <c r="AL96" s="151"/>
      <c r="AM96" s="63"/>
      <c r="AN96" s="150"/>
      <c r="AO96" s="150"/>
      <c r="AP96" s="157" t="s">
        <v>155</v>
      </c>
    </row>
    <row r="97" spans="1:42" ht="25.5">
      <c r="A97" s="62">
        <f t="shared" si="29"/>
        <v>102.09000000000043</v>
      </c>
      <c r="B97" s="66" t="s">
        <v>316</v>
      </c>
      <c r="C97" s="79">
        <v>1.3</v>
      </c>
      <c r="D97" s="150" t="s">
        <v>153</v>
      </c>
      <c r="E97" s="150" t="s">
        <v>154</v>
      </c>
      <c r="F97" s="148" t="s">
        <v>53</v>
      </c>
      <c r="G97" s="148" t="s">
        <v>64</v>
      </c>
      <c r="H97" s="149">
        <v>43921</v>
      </c>
      <c r="I97" s="149">
        <v>44104</v>
      </c>
      <c r="J97" s="68" t="str">
        <f t="shared" si="28"/>
        <v>31.03.20 - 30.09.20 (6 months)</v>
      </c>
      <c r="K97" s="63" t="s">
        <v>32</v>
      </c>
      <c r="L97" s="137">
        <v>2300</v>
      </c>
      <c r="M97" s="137">
        <v>700</v>
      </c>
      <c r="N97" s="69">
        <f t="shared" si="26"/>
        <v>8</v>
      </c>
      <c r="O97" s="137">
        <v>2300</v>
      </c>
      <c r="P97" s="137">
        <v>700</v>
      </c>
      <c r="Q97" s="69">
        <f t="shared" si="27"/>
        <v>8</v>
      </c>
      <c r="R97" s="137">
        <v>2300</v>
      </c>
      <c r="S97" s="137">
        <v>700</v>
      </c>
      <c r="T97" s="67">
        <f t="shared" si="25"/>
        <v>8</v>
      </c>
      <c r="U97" s="150">
        <f>12.17*AE97</f>
        <v>182.55</v>
      </c>
      <c r="V97" s="150">
        <v>0</v>
      </c>
      <c r="W97" s="150"/>
      <c r="X97" s="150"/>
      <c r="Y97" s="147"/>
      <c r="Z97" s="150"/>
      <c r="AA97" s="150"/>
      <c r="AB97" s="150"/>
      <c r="AC97" s="150"/>
      <c r="AD97" s="150">
        <v>6</v>
      </c>
      <c r="AE97" s="150">
        <v>15</v>
      </c>
      <c r="AF97" s="150">
        <v>15</v>
      </c>
      <c r="AG97" s="150">
        <v>6</v>
      </c>
      <c r="AH97" s="150">
        <v>15</v>
      </c>
      <c r="AI97" s="150">
        <v>6</v>
      </c>
      <c r="AJ97" s="150">
        <v>15</v>
      </c>
      <c r="AK97" s="151"/>
      <c r="AL97" s="151"/>
      <c r="AM97" s="63"/>
      <c r="AN97" s="150"/>
      <c r="AO97" s="150"/>
      <c r="AP97" s="157" t="s">
        <v>155</v>
      </c>
    </row>
    <row r="98" spans="1:42" ht="25.5">
      <c r="A98" s="62">
        <f t="shared" si="29"/>
        <v>102.09100000000043</v>
      </c>
      <c r="B98" s="66" t="s">
        <v>316</v>
      </c>
      <c r="C98" s="79">
        <v>1.3</v>
      </c>
      <c r="D98" s="150" t="s">
        <v>156</v>
      </c>
      <c r="E98" s="150" t="s">
        <v>157</v>
      </c>
      <c r="F98" s="148" t="s">
        <v>53</v>
      </c>
      <c r="G98" s="148" t="s">
        <v>64</v>
      </c>
      <c r="H98" s="149">
        <v>43555</v>
      </c>
      <c r="I98" s="149">
        <v>43738</v>
      </c>
      <c r="J98" s="68" t="str">
        <f t="shared" si="28"/>
        <v>31.03.19 - 30.09.19 (6 months)</v>
      </c>
      <c r="K98" s="63" t="s">
        <v>32</v>
      </c>
      <c r="L98" s="137">
        <v>2300</v>
      </c>
      <c r="M98" s="137">
        <v>700</v>
      </c>
      <c r="N98" s="69">
        <f t="shared" si="26"/>
        <v>8</v>
      </c>
      <c r="O98" s="137">
        <v>2300</v>
      </c>
      <c r="P98" s="137">
        <v>700</v>
      </c>
      <c r="Q98" s="69">
        <f t="shared" si="27"/>
        <v>8</v>
      </c>
      <c r="R98" s="137">
        <v>2300</v>
      </c>
      <c r="S98" s="137">
        <v>700</v>
      </c>
      <c r="T98" s="67">
        <f t="shared" si="25"/>
        <v>8</v>
      </c>
      <c r="U98" s="150">
        <f>13.18*AE98</f>
        <v>263.60000000000002</v>
      </c>
      <c r="V98" s="150">
        <v>0</v>
      </c>
      <c r="W98" s="150"/>
      <c r="X98" s="150"/>
      <c r="Y98" s="147"/>
      <c r="Z98" s="150"/>
      <c r="AA98" s="150"/>
      <c r="AB98" s="150"/>
      <c r="AC98" s="150"/>
      <c r="AD98" s="150">
        <v>8</v>
      </c>
      <c r="AE98" s="150">
        <v>20</v>
      </c>
      <c r="AF98" s="150">
        <v>20</v>
      </c>
      <c r="AG98" s="150">
        <v>8</v>
      </c>
      <c r="AH98" s="150">
        <v>20</v>
      </c>
      <c r="AI98" s="150">
        <v>8</v>
      </c>
      <c r="AJ98" s="150">
        <v>20</v>
      </c>
      <c r="AK98" s="151"/>
      <c r="AL98" s="151"/>
      <c r="AM98" s="63"/>
      <c r="AN98" s="150"/>
      <c r="AO98" s="150"/>
      <c r="AP98" s="157" t="s">
        <v>155</v>
      </c>
    </row>
    <row r="99" spans="1:42" ht="25.5">
      <c r="A99" s="62">
        <f t="shared" si="29"/>
        <v>102.09200000000044</v>
      </c>
      <c r="B99" s="66" t="s">
        <v>316</v>
      </c>
      <c r="C99" s="79">
        <v>1.3</v>
      </c>
      <c r="D99" s="150" t="s">
        <v>156</v>
      </c>
      <c r="E99" s="150" t="s">
        <v>157</v>
      </c>
      <c r="F99" s="148" t="s">
        <v>53</v>
      </c>
      <c r="G99" s="148" t="s">
        <v>64</v>
      </c>
      <c r="H99" s="149">
        <v>43738</v>
      </c>
      <c r="I99" s="149">
        <v>43921</v>
      </c>
      <c r="J99" s="68" t="str">
        <f t="shared" si="28"/>
        <v>30.09.19 - 31.03.20 (6 months)</v>
      </c>
      <c r="K99" s="63" t="s">
        <v>32</v>
      </c>
      <c r="L99" s="137">
        <v>2300</v>
      </c>
      <c r="M99" s="137">
        <v>700</v>
      </c>
      <c r="N99" s="69">
        <f t="shared" si="26"/>
        <v>8</v>
      </c>
      <c r="O99" s="137">
        <v>2300</v>
      </c>
      <c r="P99" s="137">
        <v>700</v>
      </c>
      <c r="Q99" s="69">
        <f t="shared" si="27"/>
        <v>8</v>
      </c>
      <c r="R99" s="137">
        <v>2300</v>
      </c>
      <c r="S99" s="137">
        <v>700</v>
      </c>
      <c r="T99" s="67">
        <f t="shared" si="25"/>
        <v>8</v>
      </c>
      <c r="U99" s="150">
        <f>10.68*AE99</f>
        <v>213.6</v>
      </c>
      <c r="V99" s="150">
        <v>0</v>
      </c>
      <c r="W99" s="150"/>
      <c r="X99" s="150"/>
      <c r="Y99" s="147"/>
      <c r="Z99" s="150"/>
      <c r="AA99" s="150"/>
      <c r="AB99" s="150"/>
      <c r="AC99" s="150"/>
      <c r="AD99" s="150">
        <v>8</v>
      </c>
      <c r="AE99" s="150">
        <v>20</v>
      </c>
      <c r="AF99" s="150">
        <v>20</v>
      </c>
      <c r="AG99" s="150">
        <v>8</v>
      </c>
      <c r="AH99" s="150">
        <v>20</v>
      </c>
      <c r="AI99" s="150">
        <v>8</v>
      </c>
      <c r="AJ99" s="150">
        <v>20</v>
      </c>
      <c r="AK99" s="151"/>
      <c r="AL99" s="151"/>
      <c r="AM99" s="63"/>
      <c r="AN99" s="150"/>
      <c r="AO99" s="150"/>
      <c r="AP99" s="157" t="s">
        <v>155</v>
      </c>
    </row>
    <row r="100" spans="1:42" ht="25.5">
      <c r="A100" s="62">
        <f t="shared" si="29"/>
        <v>102.09300000000044</v>
      </c>
      <c r="B100" s="66" t="s">
        <v>316</v>
      </c>
      <c r="C100" s="79">
        <v>1.3</v>
      </c>
      <c r="D100" s="150" t="s">
        <v>156</v>
      </c>
      <c r="E100" s="150" t="s">
        <v>157</v>
      </c>
      <c r="F100" s="148" t="s">
        <v>53</v>
      </c>
      <c r="G100" s="148" t="s">
        <v>64</v>
      </c>
      <c r="H100" s="149">
        <v>43921</v>
      </c>
      <c r="I100" s="149">
        <v>44104</v>
      </c>
      <c r="J100" s="68" t="str">
        <f t="shared" si="28"/>
        <v>31.03.20 - 30.09.20 (6 months)</v>
      </c>
      <c r="K100" s="63" t="s">
        <v>32</v>
      </c>
      <c r="L100" s="137">
        <v>2300</v>
      </c>
      <c r="M100" s="137">
        <v>700</v>
      </c>
      <c r="N100" s="69">
        <f t="shared" si="26"/>
        <v>8</v>
      </c>
      <c r="O100" s="137">
        <v>2300</v>
      </c>
      <c r="P100" s="137">
        <v>700</v>
      </c>
      <c r="Q100" s="69">
        <f t="shared" si="27"/>
        <v>8</v>
      </c>
      <c r="R100" s="137">
        <v>2300</v>
      </c>
      <c r="S100" s="137">
        <v>700</v>
      </c>
      <c r="T100" s="67">
        <f t="shared" si="25"/>
        <v>8</v>
      </c>
      <c r="U100" s="150">
        <f>12.18*AE100</f>
        <v>243.6</v>
      </c>
      <c r="V100" s="150">
        <v>0</v>
      </c>
      <c r="W100" s="150"/>
      <c r="X100" s="150"/>
      <c r="Y100" s="147"/>
      <c r="Z100" s="150"/>
      <c r="AA100" s="150"/>
      <c r="AB100" s="150"/>
      <c r="AC100" s="150"/>
      <c r="AD100" s="150">
        <v>8</v>
      </c>
      <c r="AE100" s="150">
        <v>20</v>
      </c>
      <c r="AF100" s="150">
        <v>20</v>
      </c>
      <c r="AG100" s="150">
        <v>8</v>
      </c>
      <c r="AH100" s="150">
        <v>20</v>
      </c>
      <c r="AI100" s="150">
        <v>8</v>
      </c>
      <c r="AJ100" s="150">
        <v>20</v>
      </c>
      <c r="AK100" s="151"/>
      <c r="AL100" s="151"/>
      <c r="AM100" s="63"/>
      <c r="AN100" s="150"/>
      <c r="AO100" s="150"/>
      <c r="AP100" s="157" t="s">
        <v>155</v>
      </c>
    </row>
    <row r="101" spans="1:42" ht="25.5">
      <c r="A101" s="62">
        <f>A100+0.001</f>
        <v>102.09400000000045</v>
      </c>
      <c r="B101" s="75" t="s">
        <v>317</v>
      </c>
      <c r="C101" s="79" t="s">
        <v>320</v>
      </c>
      <c r="D101" s="150" t="s">
        <v>138</v>
      </c>
      <c r="E101" s="150" t="s">
        <v>158</v>
      </c>
      <c r="F101" s="148" t="s">
        <v>53</v>
      </c>
      <c r="G101" s="148" t="s">
        <v>64</v>
      </c>
      <c r="H101" s="149">
        <v>43281</v>
      </c>
      <c r="I101" s="149">
        <v>43312</v>
      </c>
      <c r="J101" s="68" t="str">
        <f t="shared" si="28"/>
        <v>30.06.18 - 31.07.18 (1 months)</v>
      </c>
      <c r="K101" s="63" t="s">
        <v>32</v>
      </c>
      <c r="L101" s="137">
        <v>2300</v>
      </c>
      <c r="M101" s="137">
        <v>2300</v>
      </c>
      <c r="N101" s="69">
        <f t="shared" si="26"/>
        <v>24</v>
      </c>
      <c r="O101" s="137">
        <v>2300</v>
      </c>
      <c r="P101" s="137">
        <v>2300</v>
      </c>
      <c r="Q101" s="69">
        <f t="shared" si="27"/>
        <v>24</v>
      </c>
      <c r="R101" s="137">
        <v>2300</v>
      </c>
      <c r="S101" s="137">
        <v>2300</v>
      </c>
      <c r="T101" s="67">
        <f t="shared" si="25"/>
        <v>24</v>
      </c>
      <c r="U101" s="150">
        <f>12.5*AE101</f>
        <v>125</v>
      </c>
      <c r="V101" s="150">
        <v>0</v>
      </c>
      <c r="W101" s="150"/>
      <c r="X101" s="150"/>
      <c r="Y101" s="147"/>
      <c r="Z101" s="150"/>
      <c r="AA101" s="150"/>
      <c r="AB101" s="150"/>
      <c r="AC101" s="150"/>
      <c r="AD101" s="150">
        <v>4</v>
      </c>
      <c r="AE101" s="150">
        <v>10</v>
      </c>
      <c r="AF101" s="150">
        <v>10</v>
      </c>
      <c r="AG101" s="150">
        <v>4</v>
      </c>
      <c r="AH101" s="150">
        <v>10</v>
      </c>
      <c r="AI101" s="150">
        <v>4</v>
      </c>
      <c r="AJ101" s="150">
        <v>10</v>
      </c>
      <c r="AK101" s="151"/>
      <c r="AL101" s="151"/>
      <c r="AM101" s="63"/>
      <c r="AN101" s="150"/>
      <c r="AO101" s="150"/>
      <c r="AP101" s="157" t="s">
        <v>155</v>
      </c>
    </row>
    <row r="102" spans="1:42" ht="25.5">
      <c r="A102" s="64">
        <f t="shared" si="29"/>
        <v>102.09500000000045</v>
      </c>
      <c r="B102" s="66" t="s">
        <v>316</v>
      </c>
      <c r="C102" s="77">
        <v>1.2</v>
      </c>
      <c r="D102" s="141" t="s">
        <v>138</v>
      </c>
      <c r="E102" s="141" t="s">
        <v>159</v>
      </c>
      <c r="F102" s="135" t="s">
        <v>53</v>
      </c>
      <c r="G102" s="135" t="s">
        <v>64</v>
      </c>
      <c r="H102" s="136">
        <v>43739</v>
      </c>
      <c r="I102" s="136">
        <v>43921</v>
      </c>
      <c r="J102" s="68" t="str">
        <f t="shared" si="28"/>
        <v>01.10.19 - 31.03.20 (6 months)</v>
      </c>
      <c r="K102" s="65" t="s">
        <v>32</v>
      </c>
      <c r="L102" s="137">
        <v>2300</v>
      </c>
      <c r="M102" s="137">
        <v>1500</v>
      </c>
      <c r="N102" s="69">
        <f t="shared" si="26"/>
        <v>16</v>
      </c>
      <c r="O102" s="137">
        <v>2300</v>
      </c>
      <c r="P102" s="137">
        <v>2300</v>
      </c>
      <c r="Q102" s="69">
        <f t="shared" si="27"/>
        <v>24</v>
      </c>
      <c r="R102" s="137">
        <v>2300</v>
      </c>
      <c r="S102" s="137">
        <v>2300</v>
      </c>
      <c r="T102" s="67">
        <f t="shared" si="25"/>
        <v>24</v>
      </c>
      <c r="U102" s="141">
        <f>11.24*AE102</f>
        <v>112.4</v>
      </c>
      <c r="V102" s="141">
        <v>0</v>
      </c>
      <c r="W102" s="141"/>
      <c r="X102" s="141"/>
      <c r="Y102" s="147"/>
      <c r="Z102" s="141"/>
      <c r="AA102" s="141"/>
      <c r="AB102" s="141"/>
      <c r="AC102" s="141"/>
      <c r="AD102" s="141">
        <v>4</v>
      </c>
      <c r="AE102" s="141">
        <v>10</v>
      </c>
      <c r="AF102" s="141">
        <v>10</v>
      </c>
      <c r="AG102" s="141">
        <v>4</v>
      </c>
      <c r="AH102" s="141">
        <v>10</v>
      </c>
      <c r="AI102" s="141">
        <v>4</v>
      </c>
      <c r="AJ102" s="141">
        <v>10</v>
      </c>
      <c r="AK102" s="143"/>
      <c r="AL102" s="143"/>
      <c r="AM102" s="63" t="s">
        <v>160</v>
      </c>
      <c r="AN102" s="141"/>
      <c r="AO102" s="141"/>
      <c r="AP102" s="139" t="s">
        <v>155</v>
      </c>
    </row>
    <row r="103" spans="1:42" ht="25.5">
      <c r="A103" s="64">
        <f t="shared" si="29"/>
        <v>102.09600000000046</v>
      </c>
      <c r="B103" s="66" t="s">
        <v>316</v>
      </c>
      <c r="C103" s="77">
        <v>1.3</v>
      </c>
      <c r="D103" s="141" t="s">
        <v>138</v>
      </c>
      <c r="E103" s="141" t="s">
        <v>159</v>
      </c>
      <c r="F103" s="135" t="s">
        <v>53</v>
      </c>
      <c r="G103" s="135" t="s">
        <v>64</v>
      </c>
      <c r="H103" s="136">
        <v>43739</v>
      </c>
      <c r="I103" s="136">
        <v>43921</v>
      </c>
      <c r="J103" s="68" t="str">
        <f t="shared" si="28"/>
        <v>01.10.19 - 31.03.20 (6 months)</v>
      </c>
      <c r="K103" s="65" t="s">
        <v>32</v>
      </c>
      <c r="L103" s="137">
        <v>1900</v>
      </c>
      <c r="M103" s="137">
        <v>2300</v>
      </c>
      <c r="N103" s="69">
        <f t="shared" si="26"/>
        <v>4</v>
      </c>
      <c r="O103" s="137"/>
      <c r="P103" s="137"/>
      <c r="Q103" s="69">
        <f t="shared" si="27"/>
        <v>24</v>
      </c>
      <c r="R103" s="137"/>
      <c r="S103" s="137"/>
      <c r="T103" s="67">
        <f t="shared" si="25"/>
        <v>24</v>
      </c>
      <c r="U103" s="141">
        <f>11.24*AE103</f>
        <v>112.4</v>
      </c>
      <c r="V103" s="141">
        <v>0</v>
      </c>
      <c r="W103" s="141"/>
      <c r="X103" s="141"/>
      <c r="Y103" s="147"/>
      <c r="Z103" s="141"/>
      <c r="AA103" s="141"/>
      <c r="AB103" s="141"/>
      <c r="AC103" s="141"/>
      <c r="AD103" s="141">
        <v>4</v>
      </c>
      <c r="AE103" s="141">
        <v>10</v>
      </c>
      <c r="AF103" s="141">
        <v>10</v>
      </c>
      <c r="AG103" s="141">
        <v>4</v>
      </c>
      <c r="AH103" s="141">
        <v>10</v>
      </c>
      <c r="AI103" s="141">
        <v>4</v>
      </c>
      <c r="AJ103" s="141">
        <v>10</v>
      </c>
      <c r="AK103" s="143"/>
      <c r="AL103" s="143"/>
      <c r="AM103" s="63" t="s">
        <v>160</v>
      </c>
      <c r="AN103" s="141"/>
      <c r="AO103" s="141"/>
      <c r="AP103" s="139" t="s">
        <v>155</v>
      </c>
    </row>
    <row r="104" spans="1:42" ht="25.5">
      <c r="A104" s="64">
        <f t="shared" si="29"/>
        <v>102.09700000000046</v>
      </c>
      <c r="B104" s="66" t="s">
        <v>316</v>
      </c>
      <c r="C104" s="77">
        <v>1.3</v>
      </c>
      <c r="D104" s="141" t="s">
        <v>138</v>
      </c>
      <c r="E104" s="141" t="s">
        <v>159</v>
      </c>
      <c r="F104" s="135" t="s">
        <v>53</v>
      </c>
      <c r="G104" s="135" t="s">
        <v>64</v>
      </c>
      <c r="H104" s="136">
        <v>43922</v>
      </c>
      <c r="I104" s="136">
        <v>44104</v>
      </c>
      <c r="J104" s="68" t="str">
        <f t="shared" si="28"/>
        <v>01.04.20 - 30.09.20 (6 months)</v>
      </c>
      <c r="K104" s="65" t="s">
        <v>32</v>
      </c>
      <c r="L104" s="137">
        <v>2300</v>
      </c>
      <c r="M104" s="137">
        <v>2300</v>
      </c>
      <c r="N104" s="69">
        <f t="shared" si="26"/>
        <v>24</v>
      </c>
      <c r="O104" s="137">
        <v>2300</v>
      </c>
      <c r="P104" s="137">
        <v>2300</v>
      </c>
      <c r="Q104" s="69">
        <f t="shared" si="27"/>
        <v>24</v>
      </c>
      <c r="R104" s="137">
        <v>2300</v>
      </c>
      <c r="S104" s="137">
        <v>2300</v>
      </c>
      <c r="T104" s="67">
        <f t="shared" si="25"/>
        <v>24</v>
      </c>
      <c r="U104" s="141">
        <f>11.24*AE104</f>
        <v>112.4</v>
      </c>
      <c r="V104" s="141">
        <v>0</v>
      </c>
      <c r="W104" s="141"/>
      <c r="X104" s="141"/>
      <c r="Y104" s="147"/>
      <c r="Z104" s="141"/>
      <c r="AA104" s="141"/>
      <c r="AB104" s="141"/>
      <c r="AC104" s="141"/>
      <c r="AD104" s="141">
        <v>4</v>
      </c>
      <c r="AE104" s="141">
        <v>10</v>
      </c>
      <c r="AF104" s="141">
        <v>10</v>
      </c>
      <c r="AG104" s="141">
        <v>4</v>
      </c>
      <c r="AH104" s="141">
        <v>10</v>
      </c>
      <c r="AI104" s="141">
        <v>4</v>
      </c>
      <c r="AJ104" s="141">
        <v>10</v>
      </c>
      <c r="AK104" s="143"/>
      <c r="AL104" s="143"/>
      <c r="AM104" s="63"/>
      <c r="AN104" s="141"/>
      <c r="AO104" s="141"/>
      <c r="AP104" s="139" t="s">
        <v>155</v>
      </c>
    </row>
    <row r="105" spans="1:42" ht="25.5">
      <c r="A105" s="64">
        <f t="shared" si="29"/>
        <v>102.09800000000047</v>
      </c>
      <c r="B105" s="66" t="s">
        <v>316</v>
      </c>
      <c r="C105" s="77">
        <v>1.3</v>
      </c>
      <c r="D105" s="141" t="s">
        <v>138</v>
      </c>
      <c r="E105" s="141" t="s">
        <v>161</v>
      </c>
      <c r="F105" s="135" t="s">
        <v>53</v>
      </c>
      <c r="G105" s="135" t="s">
        <v>64</v>
      </c>
      <c r="H105" s="158">
        <v>43556</v>
      </c>
      <c r="I105" s="159">
        <v>43738</v>
      </c>
      <c r="J105" s="68" t="str">
        <f t="shared" si="28"/>
        <v>01.04.19 - 30.09.19 (6 months)</v>
      </c>
      <c r="K105" s="65" t="s">
        <v>32</v>
      </c>
      <c r="L105" s="137">
        <v>700</v>
      </c>
      <c r="M105" s="137">
        <v>2300</v>
      </c>
      <c r="N105" s="69">
        <f t="shared" si="26"/>
        <v>16</v>
      </c>
      <c r="O105" s="137">
        <v>700</v>
      </c>
      <c r="P105" s="137">
        <v>2300</v>
      </c>
      <c r="Q105" s="69">
        <f t="shared" si="27"/>
        <v>16</v>
      </c>
      <c r="R105" s="137">
        <v>700</v>
      </c>
      <c r="S105" s="137">
        <v>2300</v>
      </c>
      <c r="T105" s="67">
        <f t="shared" si="25"/>
        <v>16</v>
      </c>
      <c r="U105" s="141">
        <v>198.24</v>
      </c>
      <c r="V105" s="141">
        <v>0</v>
      </c>
      <c r="W105" s="141"/>
      <c r="X105" s="141"/>
      <c r="Y105" s="147"/>
      <c r="Z105" s="141"/>
      <c r="AA105" s="141"/>
      <c r="AB105" s="141"/>
      <c r="AC105" s="141"/>
      <c r="AD105" s="141">
        <v>8</v>
      </c>
      <c r="AE105" s="141">
        <v>20</v>
      </c>
      <c r="AF105" s="141">
        <v>20</v>
      </c>
      <c r="AG105" s="141"/>
      <c r="AH105" s="141">
        <v>12</v>
      </c>
      <c r="AI105" s="141"/>
      <c r="AJ105" s="141">
        <v>12</v>
      </c>
      <c r="AK105" s="143"/>
      <c r="AL105" s="143"/>
      <c r="AM105" s="63"/>
      <c r="AN105" s="141"/>
      <c r="AO105" s="141"/>
      <c r="AP105" s="139" t="s">
        <v>155</v>
      </c>
    </row>
    <row r="106" spans="1:42" ht="25.5">
      <c r="A106" s="64">
        <f t="shared" si="29"/>
        <v>102.09900000000047</v>
      </c>
      <c r="B106" s="66" t="s">
        <v>316</v>
      </c>
      <c r="C106" s="77">
        <v>1.3</v>
      </c>
      <c r="D106" s="141" t="s">
        <v>138</v>
      </c>
      <c r="E106" s="141" t="s">
        <v>161</v>
      </c>
      <c r="F106" s="135" t="s">
        <v>53</v>
      </c>
      <c r="G106" s="135" t="s">
        <v>64</v>
      </c>
      <c r="H106" s="136">
        <v>43739</v>
      </c>
      <c r="I106" s="136">
        <v>43921</v>
      </c>
      <c r="J106" s="68" t="str">
        <f t="shared" si="28"/>
        <v>01.10.19 - 31.03.20 (6 months)</v>
      </c>
      <c r="K106" s="65" t="s">
        <v>32</v>
      </c>
      <c r="L106" s="137">
        <v>700</v>
      </c>
      <c r="M106" s="137">
        <v>1500</v>
      </c>
      <c r="N106" s="69">
        <f t="shared" si="26"/>
        <v>8</v>
      </c>
      <c r="O106" s="137">
        <v>700</v>
      </c>
      <c r="P106" s="137">
        <v>2300</v>
      </c>
      <c r="Q106" s="69">
        <f t="shared" si="27"/>
        <v>16</v>
      </c>
      <c r="R106" s="137">
        <v>700</v>
      </c>
      <c r="S106" s="137">
        <v>2300</v>
      </c>
      <c r="T106" s="67">
        <f t="shared" si="25"/>
        <v>16</v>
      </c>
      <c r="U106" s="141">
        <v>207.8</v>
      </c>
      <c r="V106" s="141">
        <v>0</v>
      </c>
      <c r="W106" s="141"/>
      <c r="X106" s="141"/>
      <c r="Y106" s="147"/>
      <c r="Z106" s="141"/>
      <c r="AA106" s="141"/>
      <c r="AB106" s="141"/>
      <c r="AC106" s="141"/>
      <c r="AD106" s="141">
        <v>8</v>
      </c>
      <c r="AE106" s="141">
        <v>20</v>
      </c>
      <c r="AF106" s="141">
        <v>20</v>
      </c>
      <c r="AG106" s="141">
        <v>8</v>
      </c>
      <c r="AH106" s="141">
        <v>20</v>
      </c>
      <c r="AI106" s="141">
        <v>8</v>
      </c>
      <c r="AJ106" s="141">
        <v>20</v>
      </c>
      <c r="AK106" s="143"/>
      <c r="AL106" s="143"/>
      <c r="AM106" s="63" t="s">
        <v>162</v>
      </c>
      <c r="AN106" s="141"/>
      <c r="AO106" s="141"/>
      <c r="AP106" s="139" t="s">
        <v>155</v>
      </c>
    </row>
    <row r="107" spans="1:42" ht="25.5">
      <c r="A107" s="64">
        <f t="shared" si="29"/>
        <v>102.10000000000048</v>
      </c>
      <c r="B107" s="66" t="s">
        <v>316</v>
      </c>
      <c r="C107" s="77">
        <v>1.3</v>
      </c>
      <c r="D107" s="141" t="s">
        <v>138</v>
      </c>
      <c r="E107" s="141" t="s">
        <v>161</v>
      </c>
      <c r="F107" s="135" t="s">
        <v>53</v>
      </c>
      <c r="G107" s="135" t="s">
        <v>64</v>
      </c>
      <c r="H107" s="136">
        <v>43739</v>
      </c>
      <c r="I107" s="136">
        <v>43921</v>
      </c>
      <c r="J107" s="68" t="str">
        <f t="shared" si="28"/>
        <v>01.10.19 - 31.03.20 (6 months)</v>
      </c>
      <c r="K107" s="65" t="s">
        <v>32</v>
      </c>
      <c r="L107" s="137">
        <v>1500</v>
      </c>
      <c r="M107" s="137">
        <v>1900</v>
      </c>
      <c r="N107" s="69">
        <f t="shared" si="26"/>
        <v>4</v>
      </c>
      <c r="O107" s="137"/>
      <c r="P107" s="137"/>
      <c r="Q107" s="69">
        <f t="shared" si="27"/>
        <v>24</v>
      </c>
      <c r="R107" s="137"/>
      <c r="S107" s="137"/>
      <c r="T107" s="67">
        <f t="shared" si="25"/>
        <v>24</v>
      </c>
      <c r="U107" s="141">
        <v>77.34</v>
      </c>
      <c r="V107" s="141">
        <v>0</v>
      </c>
      <c r="W107" s="141"/>
      <c r="X107" s="141"/>
      <c r="Y107" s="147"/>
      <c r="Z107" s="141"/>
      <c r="AA107" s="141"/>
      <c r="AB107" s="141"/>
      <c r="AC107" s="141"/>
      <c r="AD107" s="141">
        <v>2.4</v>
      </c>
      <c r="AE107" s="141">
        <v>6</v>
      </c>
      <c r="AF107" s="141">
        <v>6</v>
      </c>
      <c r="AG107" s="141">
        <v>2.4</v>
      </c>
      <c r="AH107" s="141">
        <v>6</v>
      </c>
      <c r="AI107" s="141">
        <v>2.4</v>
      </c>
      <c r="AJ107" s="141">
        <v>6</v>
      </c>
      <c r="AK107" s="143"/>
      <c r="AL107" s="143"/>
      <c r="AM107" s="63" t="s">
        <v>162</v>
      </c>
      <c r="AN107" s="141"/>
      <c r="AO107" s="141"/>
      <c r="AP107" s="139" t="s">
        <v>155</v>
      </c>
    </row>
    <row r="108" spans="1:42" ht="25.5">
      <c r="A108" s="64">
        <f t="shared" si="29"/>
        <v>102.10100000000048</v>
      </c>
      <c r="B108" s="66" t="s">
        <v>316</v>
      </c>
      <c r="C108" s="77">
        <v>1.3</v>
      </c>
      <c r="D108" s="141" t="s">
        <v>138</v>
      </c>
      <c r="E108" s="141" t="s">
        <v>161</v>
      </c>
      <c r="F108" s="135" t="s">
        <v>53</v>
      </c>
      <c r="G108" s="135" t="s">
        <v>64</v>
      </c>
      <c r="H108" s="136">
        <v>43739</v>
      </c>
      <c r="I108" s="136">
        <v>43921</v>
      </c>
      <c r="J108" s="68" t="str">
        <f t="shared" si="28"/>
        <v>01.10.19 - 31.03.20 (6 months)</v>
      </c>
      <c r="K108" s="65" t="s">
        <v>32</v>
      </c>
      <c r="L108" s="137">
        <v>1900</v>
      </c>
      <c r="M108" s="137">
        <v>2300</v>
      </c>
      <c r="N108" s="69">
        <f t="shared" si="26"/>
        <v>4</v>
      </c>
      <c r="O108" s="137"/>
      <c r="P108" s="137"/>
      <c r="Q108" s="69">
        <f t="shared" si="27"/>
        <v>24</v>
      </c>
      <c r="R108" s="137"/>
      <c r="S108" s="137"/>
      <c r="T108" s="67">
        <f t="shared" si="25"/>
        <v>24</v>
      </c>
      <c r="U108" s="141">
        <v>207.8</v>
      </c>
      <c r="V108" s="141">
        <v>0</v>
      </c>
      <c r="W108" s="141"/>
      <c r="X108" s="141"/>
      <c r="Y108" s="147"/>
      <c r="Z108" s="141"/>
      <c r="AA108" s="141"/>
      <c r="AB108" s="141"/>
      <c r="AC108" s="141"/>
      <c r="AD108" s="141">
        <v>8</v>
      </c>
      <c r="AE108" s="141">
        <v>20</v>
      </c>
      <c r="AF108" s="141">
        <v>20</v>
      </c>
      <c r="AG108" s="141">
        <v>8</v>
      </c>
      <c r="AH108" s="141">
        <v>20</v>
      </c>
      <c r="AI108" s="141">
        <v>8</v>
      </c>
      <c r="AJ108" s="141">
        <v>20</v>
      </c>
      <c r="AK108" s="143"/>
      <c r="AL108" s="143"/>
      <c r="AM108" s="63" t="s">
        <v>162</v>
      </c>
      <c r="AN108" s="141"/>
      <c r="AO108" s="141"/>
      <c r="AP108" s="139" t="s">
        <v>155</v>
      </c>
    </row>
    <row r="109" spans="1:42" ht="25.5">
      <c r="A109" s="64">
        <f t="shared" si="29"/>
        <v>102.10200000000049</v>
      </c>
      <c r="B109" s="66" t="s">
        <v>316</v>
      </c>
      <c r="C109" s="77">
        <v>1.3</v>
      </c>
      <c r="D109" s="141" t="s">
        <v>138</v>
      </c>
      <c r="E109" s="141" t="s">
        <v>161</v>
      </c>
      <c r="F109" s="135" t="s">
        <v>53</v>
      </c>
      <c r="G109" s="135" t="s">
        <v>64</v>
      </c>
      <c r="H109" s="136">
        <v>43922</v>
      </c>
      <c r="I109" s="136">
        <v>44104</v>
      </c>
      <c r="J109" s="68" t="str">
        <f t="shared" si="28"/>
        <v>01.04.20 - 30.09.20 (6 months)</v>
      </c>
      <c r="K109" s="65" t="s">
        <v>32</v>
      </c>
      <c r="L109" s="137">
        <v>700</v>
      </c>
      <c r="M109" s="137">
        <v>2300</v>
      </c>
      <c r="N109" s="69">
        <f t="shared" si="26"/>
        <v>16</v>
      </c>
      <c r="O109" s="137">
        <v>700</v>
      </c>
      <c r="P109" s="137">
        <v>2300</v>
      </c>
      <c r="Q109" s="69">
        <f t="shared" si="27"/>
        <v>16</v>
      </c>
      <c r="R109" s="137">
        <v>700</v>
      </c>
      <c r="S109" s="137">
        <v>2300</v>
      </c>
      <c r="T109" s="67">
        <f t="shared" si="25"/>
        <v>16</v>
      </c>
      <c r="U109" s="141">
        <v>217.8</v>
      </c>
      <c r="V109" s="141">
        <v>0</v>
      </c>
      <c r="W109" s="141"/>
      <c r="X109" s="141"/>
      <c r="Y109" s="147"/>
      <c r="Z109" s="141"/>
      <c r="AA109" s="141"/>
      <c r="AB109" s="141"/>
      <c r="AC109" s="141"/>
      <c r="AD109" s="141">
        <v>8</v>
      </c>
      <c r="AE109" s="141">
        <v>20</v>
      </c>
      <c r="AF109" s="141">
        <v>20</v>
      </c>
      <c r="AG109" s="141">
        <v>8</v>
      </c>
      <c r="AH109" s="141">
        <v>20</v>
      </c>
      <c r="AI109" s="141">
        <v>8</v>
      </c>
      <c r="AJ109" s="141">
        <v>20</v>
      </c>
      <c r="AK109" s="143"/>
      <c r="AL109" s="143"/>
      <c r="AM109" s="63"/>
      <c r="AN109" s="141"/>
      <c r="AO109" s="141"/>
      <c r="AP109" s="139" t="s">
        <v>155</v>
      </c>
    </row>
    <row r="110" spans="1:42" ht="30">
      <c r="A110" s="62">
        <f t="shared" si="29"/>
        <v>102.10300000000049</v>
      </c>
      <c r="B110" s="66" t="s">
        <v>316</v>
      </c>
      <c r="C110" s="79">
        <v>1.3</v>
      </c>
      <c r="D110" s="150" t="s">
        <v>163</v>
      </c>
      <c r="E110" s="150" t="s">
        <v>164</v>
      </c>
      <c r="F110" s="148" t="s">
        <v>53</v>
      </c>
      <c r="G110" s="148" t="s">
        <v>64</v>
      </c>
      <c r="H110" s="149">
        <v>43373</v>
      </c>
      <c r="I110" s="149">
        <v>43555</v>
      </c>
      <c r="J110" s="68" t="str">
        <f t="shared" si="28"/>
        <v>30.09.18 - 31.03.19 (6 months)</v>
      </c>
      <c r="K110" s="63" t="s">
        <v>32</v>
      </c>
      <c r="L110" s="137">
        <v>2300</v>
      </c>
      <c r="M110" s="137">
        <v>700</v>
      </c>
      <c r="N110" s="69">
        <f t="shared" si="26"/>
        <v>8</v>
      </c>
      <c r="O110" s="137">
        <v>2300</v>
      </c>
      <c r="P110" s="137">
        <v>700</v>
      </c>
      <c r="Q110" s="69">
        <f t="shared" si="27"/>
        <v>8</v>
      </c>
      <c r="R110" s="137">
        <v>2300</v>
      </c>
      <c r="S110" s="137">
        <v>700</v>
      </c>
      <c r="T110" s="67">
        <f t="shared" si="25"/>
        <v>8</v>
      </c>
      <c r="U110" s="150">
        <v>218</v>
      </c>
      <c r="V110" s="150">
        <v>0</v>
      </c>
      <c r="W110" s="150"/>
      <c r="X110" s="150"/>
      <c r="Y110" s="147"/>
      <c r="Z110" s="150"/>
      <c r="AA110" s="150"/>
      <c r="AB110" s="150"/>
      <c r="AC110" s="150"/>
      <c r="AD110" s="150">
        <v>8</v>
      </c>
      <c r="AE110" s="150">
        <v>20</v>
      </c>
      <c r="AF110" s="150">
        <v>20</v>
      </c>
      <c r="AG110" s="150">
        <v>8</v>
      </c>
      <c r="AH110" s="150">
        <v>20</v>
      </c>
      <c r="AI110" s="150">
        <v>0</v>
      </c>
      <c r="AJ110" s="150">
        <v>0</v>
      </c>
      <c r="AK110" s="151"/>
      <c r="AL110" s="151"/>
      <c r="AM110" s="63"/>
      <c r="AN110" s="150"/>
      <c r="AO110" s="150"/>
      <c r="AP110" s="157" t="s">
        <v>165</v>
      </c>
    </row>
    <row r="111" spans="1:42" ht="30">
      <c r="A111" s="62">
        <f t="shared" si="29"/>
        <v>102.1040000000005</v>
      </c>
      <c r="B111" s="66" t="s">
        <v>316</v>
      </c>
      <c r="C111" s="79">
        <v>1.3</v>
      </c>
      <c r="D111" s="150" t="s">
        <v>163</v>
      </c>
      <c r="E111" s="150" t="s">
        <v>164</v>
      </c>
      <c r="F111" s="148" t="s">
        <v>53</v>
      </c>
      <c r="G111" s="148" t="s">
        <v>64</v>
      </c>
      <c r="H111" s="149">
        <v>43373</v>
      </c>
      <c r="I111" s="149">
        <v>43555</v>
      </c>
      <c r="J111" s="68" t="str">
        <f t="shared" si="28"/>
        <v>30.09.18 - 31.03.19 (6 months)</v>
      </c>
      <c r="K111" s="63" t="s">
        <v>32</v>
      </c>
      <c r="L111" s="137">
        <v>2300</v>
      </c>
      <c r="M111" s="137">
        <v>700</v>
      </c>
      <c r="N111" s="69">
        <f t="shared" si="26"/>
        <v>8</v>
      </c>
      <c r="O111" s="137">
        <v>2300</v>
      </c>
      <c r="P111" s="137">
        <v>700</v>
      </c>
      <c r="Q111" s="69">
        <f t="shared" si="27"/>
        <v>8</v>
      </c>
      <c r="R111" s="137">
        <v>2300</v>
      </c>
      <c r="S111" s="137">
        <v>700</v>
      </c>
      <c r="T111" s="67">
        <f t="shared" si="25"/>
        <v>8</v>
      </c>
      <c r="U111" s="150">
        <v>195.8</v>
      </c>
      <c r="V111" s="150">
        <v>0</v>
      </c>
      <c r="W111" s="150"/>
      <c r="X111" s="150"/>
      <c r="Y111" s="147"/>
      <c r="Z111" s="150"/>
      <c r="AA111" s="150"/>
      <c r="AB111" s="150"/>
      <c r="AC111" s="150"/>
      <c r="AD111" s="150">
        <v>8</v>
      </c>
      <c r="AE111" s="150">
        <v>20</v>
      </c>
      <c r="AF111" s="150">
        <v>20</v>
      </c>
      <c r="AG111" s="150">
        <v>4</v>
      </c>
      <c r="AH111" s="150">
        <v>10</v>
      </c>
      <c r="AI111" s="150">
        <v>0</v>
      </c>
      <c r="AJ111" s="150">
        <v>0</v>
      </c>
      <c r="AK111" s="151"/>
      <c r="AL111" s="151"/>
      <c r="AM111" s="63"/>
      <c r="AN111" s="150"/>
      <c r="AO111" s="150"/>
      <c r="AP111" s="157" t="s">
        <v>165</v>
      </c>
    </row>
    <row r="112" spans="1:42" ht="25.5">
      <c r="A112" s="62">
        <f t="shared" si="29"/>
        <v>102.1050000000005</v>
      </c>
      <c r="B112" s="66" t="s">
        <v>316</v>
      </c>
      <c r="C112" s="79">
        <v>2</v>
      </c>
      <c r="D112" s="150" t="s">
        <v>163</v>
      </c>
      <c r="E112" s="150" t="s">
        <v>164</v>
      </c>
      <c r="F112" s="148" t="s">
        <v>53</v>
      </c>
      <c r="G112" s="148" t="s">
        <v>64</v>
      </c>
      <c r="H112" s="149">
        <v>43555</v>
      </c>
      <c r="I112" s="149">
        <v>43738</v>
      </c>
      <c r="J112" s="68" t="str">
        <f t="shared" si="28"/>
        <v>31.03.19 - 30.09.19 (6 months)</v>
      </c>
      <c r="K112" s="63" t="s">
        <v>32</v>
      </c>
      <c r="L112" s="137">
        <v>2300</v>
      </c>
      <c r="M112" s="137">
        <v>700</v>
      </c>
      <c r="N112" s="69">
        <f t="shared" si="26"/>
        <v>8</v>
      </c>
      <c r="O112" s="137">
        <v>2300</v>
      </c>
      <c r="P112" s="137">
        <v>700</v>
      </c>
      <c r="Q112" s="69">
        <f t="shared" si="27"/>
        <v>8</v>
      </c>
      <c r="R112" s="137">
        <v>2300</v>
      </c>
      <c r="S112" s="137">
        <v>700</v>
      </c>
      <c r="T112" s="67">
        <f t="shared" si="25"/>
        <v>8</v>
      </c>
      <c r="U112" s="150">
        <v>213.2</v>
      </c>
      <c r="V112" s="150">
        <v>0</v>
      </c>
      <c r="W112" s="150"/>
      <c r="X112" s="150"/>
      <c r="Y112" s="147"/>
      <c r="Z112" s="150"/>
      <c r="AA112" s="150"/>
      <c r="AB112" s="150"/>
      <c r="AC112" s="150"/>
      <c r="AD112" s="150">
        <v>8</v>
      </c>
      <c r="AE112" s="150">
        <v>20</v>
      </c>
      <c r="AF112" s="150">
        <v>20</v>
      </c>
      <c r="AG112" s="150">
        <v>4</v>
      </c>
      <c r="AH112" s="150">
        <v>10</v>
      </c>
      <c r="AI112" s="150">
        <v>0</v>
      </c>
      <c r="AJ112" s="150">
        <v>0</v>
      </c>
      <c r="AK112" s="151"/>
      <c r="AL112" s="151"/>
      <c r="AM112" s="63"/>
      <c r="AN112" s="150"/>
      <c r="AO112" s="150"/>
      <c r="AP112" s="157" t="s">
        <v>166</v>
      </c>
    </row>
    <row r="113" spans="1:42" ht="25.5">
      <c r="A113" s="62">
        <f t="shared" si="29"/>
        <v>102.10600000000051</v>
      </c>
      <c r="B113" s="66" t="s">
        <v>316</v>
      </c>
      <c r="C113" s="79">
        <v>1.3</v>
      </c>
      <c r="D113" s="150" t="s">
        <v>163</v>
      </c>
      <c r="E113" s="150" t="s">
        <v>164</v>
      </c>
      <c r="F113" s="148" t="s">
        <v>53</v>
      </c>
      <c r="G113" s="148" t="s">
        <v>64</v>
      </c>
      <c r="H113" s="149">
        <v>43555</v>
      </c>
      <c r="I113" s="149">
        <v>43738</v>
      </c>
      <c r="J113" s="68" t="str">
        <f t="shared" si="28"/>
        <v>31.03.19 - 30.09.19 (6 months)</v>
      </c>
      <c r="K113" s="63" t="s">
        <v>32</v>
      </c>
      <c r="L113" s="137">
        <v>2300</v>
      </c>
      <c r="M113" s="137">
        <v>700</v>
      </c>
      <c r="N113" s="69">
        <f t="shared" si="26"/>
        <v>8</v>
      </c>
      <c r="O113" s="137">
        <v>2300</v>
      </c>
      <c r="P113" s="137">
        <v>700</v>
      </c>
      <c r="Q113" s="69">
        <f t="shared" si="27"/>
        <v>8</v>
      </c>
      <c r="R113" s="137">
        <v>2300</v>
      </c>
      <c r="S113" s="137">
        <v>700</v>
      </c>
      <c r="T113" s="67">
        <f t="shared" si="25"/>
        <v>8</v>
      </c>
      <c r="U113" s="150">
        <v>213.2</v>
      </c>
      <c r="V113" s="150">
        <v>0</v>
      </c>
      <c r="W113" s="150"/>
      <c r="X113" s="150"/>
      <c r="Y113" s="147"/>
      <c r="Z113" s="150"/>
      <c r="AA113" s="150"/>
      <c r="AB113" s="150"/>
      <c r="AC113" s="150"/>
      <c r="AD113" s="150">
        <v>8</v>
      </c>
      <c r="AE113" s="150">
        <v>20</v>
      </c>
      <c r="AF113" s="150">
        <v>20</v>
      </c>
      <c r="AG113" s="150">
        <v>4</v>
      </c>
      <c r="AH113" s="150">
        <v>10</v>
      </c>
      <c r="AI113" s="150">
        <v>4</v>
      </c>
      <c r="AJ113" s="150">
        <v>10</v>
      </c>
      <c r="AK113" s="151"/>
      <c r="AL113" s="151"/>
      <c r="AM113" s="63" t="s">
        <v>167</v>
      </c>
      <c r="AN113" s="150"/>
      <c r="AO113" s="150"/>
      <c r="AP113" s="157" t="s">
        <v>166</v>
      </c>
    </row>
    <row r="114" spans="1:42" ht="25.5">
      <c r="A114" s="62">
        <f t="shared" si="29"/>
        <v>102.10700000000051</v>
      </c>
      <c r="B114" s="66" t="s">
        <v>316</v>
      </c>
      <c r="C114" s="79">
        <v>1.3</v>
      </c>
      <c r="D114" s="150" t="s">
        <v>163</v>
      </c>
      <c r="E114" s="150" t="s">
        <v>164</v>
      </c>
      <c r="F114" s="148" t="s">
        <v>53</v>
      </c>
      <c r="G114" s="148" t="s">
        <v>64</v>
      </c>
      <c r="H114" s="149">
        <v>43556</v>
      </c>
      <c r="I114" s="149">
        <v>43738</v>
      </c>
      <c r="J114" s="68" t="str">
        <f t="shared" si="28"/>
        <v>01.04.19 - 30.09.19 (6 months)</v>
      </c>
      <c r="K114" s="63" t="s">
        <v>32</v>
      </c>
      <c r="L114" s="137">
        <v>700</v>
      </c>
      <c r="M114" s="137">
        <v>2300</v>
      </c>
      <c r="N114" s="69">
        <f t="shared" si="26"/>
        <v>16</v>
      </c>
      <c r="O114" s="137">
        <v>700</v>
      </c>
      <c r="P114" s="137">
        <v>2300</v>
      </c>
      <c r="Q114" s="69">
        <f t="shared" si="27"/>
        <v>16</v>
      </c>
      <c r="R114" s="137">
        <v>700</v>
      </c>
      <c r="S114" s="137">
        <v>2300</v>
      </c>
      <c r="T114" s="67">
        <f t="shared" si="25"/>
        <v>16</v>
      </c>
      <c r="U114" s="150">
        <v>193.4</v>
      </c>
      <c r="V114" s="150">
        <v>0</v>
      </c>
      <c r="W114" s="150"/>
      <c r="X114" s="150"/>
      <c r="Y114" s="147"/>
      <c r="Z114" s="150"/>
      <c r="AA114" s="150"/>
      <c r="AB114" s="150"/>
      <c r="AC114" s="150"/>
      <c r="AD114" s="150">
        <v>8</v>
      </c>
      <c r="AE114" s="150">
        <v>20</v>
      </c>
      <c r="AF114" s="150">
        <v>20</v>
      </c>
      <c r="AG114" s="150">
        <v>4.8</v>
      </c>
      <c r="AH114" s="150">
        <v>12</v>
      </c>
      <c r="AI114" s="150">
        <v>4.8</v>
      </c>
      <c r="AJ114" s="150">
        <v>12</v>
      </c>
      <c r="AK114" s="151"/>
      <c r="AL114" s="151"/>
      <c r="AM114" s="63" t="s">
        <v>167</v>
      </c>
      <c r="AN114" s="150"/>
      <c r="AO114" s="150"/>
      <c r="AP114" s="157" t="s">
        <v>166</v>
      </c>
    </row>
    <row r="115" spans="1:42" ht="25.5">
      <c r="A115" s="62">
        <f t="shared" si="29"/>
        <v>102.10800000000052</v>
      </c>
      <c r="B115" s="66" t="s">
        <v>316</v>
      </c>
      <c r="C115" s="79">
        <v>1.3</v>
      </c>
      <c r="D115" s="150" t="s">
        <v>163</v>
      </c>
      <c r="E115" s="150" t="s">
        <v>164</v>
      </c>
      <c r="F115" s="148" t="s">
        <v>53</v>
      </c>
      <c r="G115" s="148" t="s">
        <v>64</v>
      </c>
      <c r="H115" s="149">
        <v>43738</v>
      </c>
      <c r="I115" s="149">
        <v>43921</v>
      </c>
      <c r="J115" s="68" t="str">
        <f t="shared" si="28"/>
        <v>30.09.19 - 31.03.20 (6 months)</v>
      </c>
      <c r="K115" s="63" t="s">
        <v>32</v>
      </c>
      <c r="L115" s="137">
        <v>2300</v>
      </c>
      <c r="M115" s="137">
        <v>700</v>
      </c>
      <c r="N115" s="69">
        <f t="shared" si="26"/>
        <v>8</v>
      </c>
      <c r="O115" s="137">
        <v>2300</v>
      </c>
      <c r="P115" s="137">
        <v>700</v>
      </c>
      <c r="Q115" s="69">
        <f t="shared" si="27"/>
        <v>8</v>
      </c>
      <c r="R115" s="137">
        <v>2300</v>
      </c>
      <c r="S115" s="137">
        <v>700</v>
      </c>
      <c r="T115" s="67">
        <f t="shared" si="25"/>
        <v>8</v>
      </c>
      <c r="U115" s="150">
        <v>195.8</v>
      </c>
      <c r="V115" s="150">
        <v>0</v>
      </c>
      <c r="W115" s="150"/>
      <c r="X115" s="150"/>
      <c r="Y115" s="147"/>
      <c r="Z115" s="150"/>
      <c r="AA115" s="150"/>
      <c r="AB115" s="150"/>
      <c r="AC115" s="150"/>
      <c r="AD115" s="150">
        <v>8</v>
      </c>
      <c r="AE115" s="150">
        <v>20</v>
      </c>
      <c r="AF115" s="150">
        <v>20</v>
      </c>
      <c r="AG115" s="150">
        <v>5.2</v>
      </c>
      <c r="AH115" s="150">
        <v>13</v>
      </c>
      <c r="AI115" s="150">
        <v>0</v>
      </c>
      <c r="AJ115" s="150">
        <v>0</v>
      </c>
      <c r="AK115" s="151"/>
      <c r="AL115" s="151"/>
      <c r="AM115" s="63"/>
      <c r="AN115" s="150"/>
      <c r="AO115" s="150"/>
      <c r="AP115" s="157" t="s">
        <v>168</v>
      </c>
    </row>
    <row r="116" spans="1:42" ht="25.5">
      <c r="A116" s="62">
        <f t="shared" si="29"/>
        <v>102.10900000000052</v>
      </c>
      <c r="B116" s="66" t="s">
        <v>316</v>
      </c>
      <c r="C116" s="79">
        <v>1.3</v>
      </c>
      <c r="D116" s="150" t="s">
        <v>163</v>
      </c>
      <c r="E116" s="150" t="s">
        <v>164</v>
      </c>
      <c r="F116" s="148" t="s">
        <v>53</v>
      </c>
      <c r="G116" s="148" t="s">
        <v>64</v>
      </c>
      <c r="H116" s="149">
        <v>43738</v>
      </c>
      <c r="I116" s="149">
        <v>43921</v>
      </c>
      <c r="J116" s="68" t="str">
        <f t="shared" si="28"/>
        <v>30.09.19 - 31.03.20 (6 months)</v>
      </c>
      <c r="K116" s="63" t="s">
        <v>32</v>
      </c>
      <c r="L116" s="137">
        <v>2300</v>
      </c>
      <c r="M116" s="137">
        <v>700</v>
      </c>
      <c r="N116" s="69">
        <f t="shared" si="26"/>
        <v>8</v>
      </c>
      <c r="O116" s="137">
        <v>2300</v>
      </c>
      <c r="P116" s="137">
        <v>700</v>
      </c>
      <c r="Q116" s="69">
        <f t="shared" si="27"/>
        <v>8</v>
      </c>
      <c r="R116" s="137">
        <v>2300</v>
      </c>
      <c r="S116" s="137">
        <v>700</v>
      </c>
      <c r="T116" s="67">
        <f t="shared" si="25"/>
        <v>8</v>
      </c>
      <c r="U116" s="150">
        <v>195.8</v>
      </c>
      <c r="V116" s="150">
        <v>0</v>
      </c>
      <c r="W116" s="150"/>
      <c r="X116" s="150"/>
      <c r="Y116" s="147"/>
      <c r="Z116" s="150"/>
      <c r="AA116" s="150"/>
      <c r="AB116" s="150"/>
      <c r="AC116" s="150"/>
      <c r="AD116" s="150">
        <v>8</v>
      </c>
      <c r="AE116" s="150">
        <v>20</v>
      </c>
      <c r="AF116" s="150">
        <v>20</v>
      </c>
      <c r="AG116" s="150">
        <v>5.2</v>
      </c>
      <c r="AH116" s="150">
        <v>13</v>
      </c>
      <c r="AI116" s="150">
        <v>5.2</v>
      </c>
      <c r="AJ116" s="150">
        <v>13</v>
      </c>
      <c r="AK116" s="151"/>
      <c r="AL116" s="151"/>
      <c r="AM116" s="63" t="s">
        <v>169</v>
      </c>
      <c r="AN116" s="150"/>
      <c r="AO116" s="150"/>
      <c r="AP116" s="157" t="s">
        <v>168</v>
      </c>
    </row>
    <row r="117" spans="1:42" ht="25.5">
      <c r="A117" s="62">
        <f t="shared" si="29"/>
        <v>102.11000000000053</v>
      </c>
      <c r="B117" s="66" t="s">
        <v>316</v>
      </c>
      <c r="C117" s="79">
        <v>1.3</v>
      </c>
      <c r="D117" s="150" t="s">
        <v>163</v>
      </c>
      <c r="E117" s="150" t="s">
        <v>164</v>
      </c>
      <c r="F117" s="148" t="s">
        <v>53</v>
      </c>
      <c r="G117" s="148" t="s">
        <v>64</v>
      </c>
      <c r="H117" s="149">
        <v>43739</v>
      </c>
      <c r="I117" s="149">
        <v>43921</v>
      </c>
      <c r="J117" s="68" t="str">
        <f t="shared" si="28"/>
        <v>01.10.19 - 31.03.20 (6 months)</v>
      </c>
      <c r="K117" s="63" t="s">
        <v>32</v>
      </c>
      <c r="L117" s="137">
        <v>700</v>
      </c>
      <c r="M117" s="137">
        <v>1500</v>
      </c>
      <c r="N117" s="69">
        <f t="shared" si="26"/>
        <v>8</v>
      </c>
      <c r="O117" s="137">
        <v>700</v>
      </c>
      <c r="P117" s="137">
        <v>2300</v>
      </c>
      <c r="Q117" s="69">
        <f t="shared" si="27"/>
        <v>16</v>
      </c>
      <c r="R117" s="137">
        <v>700</v>
      </c>
      <c r="S117" s="137">
        <v>2300</v>
      </c>
      <c r="T117" s="67">
        <f t="shared" si="25"/>
        <v>16</v>
      </c>
      <c r="U117" s="150">
        <v>227.8</v>
      </c>
      <c r="V117" s="150">
        <v>0</v>
      </c>
      <c r="W117" s="150"/>
      <c r="X117" s="150"/>
      <c r="Y117" s="147"/>
      <c r="Z117" s="150"/>
      <c r="AA117" s="150"/>
      <c r="AB117" s="150"/>
      <c r="AC117" s="150"/>
      <c r="AD117" s="150">
        <v>8</v>
      </c>
      <c r="AE117" s="150">
        <v>20</v>
      </c>
      <c r="AF117" s="150">
        <v>20</v>
      </c>
      <c r="AG117" s="150">
        <v>8</v>
      </c>
      <c r="AH117" s="150">
        <v>20</v>
      </c>
      <c r="AI117" s="150">
        <v>8</v>
      </c>
      <c r="AJ117" s="150">
        <v>20</v>
      </c>
      <c r="AK117" s="151"/>
      <c r="AL117" s="151"/>
      <c r="AM117" s="63" t="s">
        <v>169</v>
      </c>
      <c r="AN117" s="150"/>
      <c r="AO117" s="150"/>
      <c r="AP117" s="157" t="s">
        <v>168</v>
      </c>
    </row>
    <row r="118" spans="1:42" ht="25.5">
      <c r="A118" s="62">
        <f t="shared" si="29"/>
        <v>102.11100000000053</v>
      </c>
      <c r="B118" s="66" t="s">
        <v>316</v>
      </c>
      <c r="C118" s="79">
        <v>1.3</v>
      </c>
      <c r="D118" s="150" t="s">
        <v>163</v>
      </c>
      <c r="E118" s="150" t="s">
        <v>164</v>
      </c>
      <c r="F118" s="148" t="s">
        <v>53</v>
      </c>
      <c r="G118" s="148" t="s">
        <v>64</v>
      </c>
      <c r="H118" s="149">
        <v>43739</v>
      </c>
      <c r="I118" s="149">
        <v>43921</v>
      </c>
      <c r="J118" s="68" t="str">
        <f t="shared" si="28"/>
        <v>01.10.19 - 31.03.20 (6 months)</v>
      </c>
      <c r="K118" s="63" t="s">
        <v>32</v>
      </c>
      <c r="L118" s="137">
        <v>1500</v>
      </c>
      <c r="M118" s="137">
        <v>1900</v>
      </c>
      <c r="N118" s="69">
        <f t="shared" si="26"/>
        <v>4</v>
      </c>
      <c r="O118" s="137"/>
      <c r="P118" s="137"/>
      <c r="Q118" s="69">
        <f t="shared" si="27"/>
        <v>24</v>
      </c>
      <c r="R118" s="137"/>
      <c r="S118" s="137"/>
      <c r="T118" s="67">
        <f t="shared" si="25"/>
        <v>24</v>
      </c>
      <c r="U118" s="150">
        <v>64.45</v>
      </c>
      <c r="V118" s="150">
        <v>0</v>
      </c>
      <c r="W118" s="150"/>
      <c r="X118" s="150"/>
      <c r="Y118" s="147"/>
      <c r="Z118" s="150"/>
      <c r="AA118" s="150"/>
      <c r="AB118" s="150"/>
      <c r="AC118" s="150"/>
      <c r="AD118" s="150">
        <v>2</v>
      </c>
      <c r="AE118" s="150">
        <v>5</v>
      </c>
      <c r="AF118" s="150">
        <v>5</v>
      </c>
      <c r="AG118" s="150">
        <v>2</v>
      </c>
      <c r="AH118" s="150">
        <v>5</v>
      </c>
      <c r="AI118" s="150">
        <v>2</v>
      </c>
      <c r="AJ118" s="150">
        <v>5</v>
      </c>
      <c r="AK118" s="151"/>
      <c r="AL118" s="151"/>
      <c r="AM118" s="63" t="s">
        <v>169</v>
      </c>
      <c r="AN118" s="150"/>
      <c r="AO118" s="150"/>
      <c r="AP118" s="157" t="s">
        <v>168</v>
      </c>
    </row>
    <row r="119" spans="1:42" ht="25.5">
      <c r="A119" s="62">
        <f t="shared" si="29"/>
        <v>102.11200000000053</v>
      </c>
      <c r="B119" s="66" t="s">
        <v>316</v>
      </c>
      <c r="C119" s="79">
        <v>1.3</v>
      </c>
      <c r="D119" s="150" t="s">
        <v>163</v>
      </c>
      <c r="E119" s="150" t="s">
        <v>164</v>
      </c>
      <c r="F119" s="148" t="s">
        <v>53</v>
      </c>
      <c r="G119" s="148" t="s">
        <v>64</v>
      </c>
      <c r="H119" s="149">
        <v>43739</v>
      </c>
      <c r="I119" s="149">
        <v>43921</v>
      </c>
      <c r="J119" s="68" t="str">
        <f t="shared" si="28"/>
        <v>01.10.19 - 31.03.20 (6 months)</v>
      </c>
      <c r="K119" s="63" t="s">
        <v>32</v>
      </c>
      <c r="L119" s="137">
        <v>1900</v>
      </c>
      <c r="M119" s="137">
        <v>2300</v>
      </c>
      <c r="N119" s="69">
        <f t="shared" si="26"/>
        <v>4</v>
      </c>
      <c r="O119" s="137"/>
      <c r="P119" s="137"/>
      <c r="Q119" s="69">
        <f t="shared" si="27"/>
        <v>24</v>
      </c>
      <c r="R119" s="137"/>
      <c r="S119" s="137"/>
      <c r="T119" s="67">
        <f t="shared" si="25"/>
        <v>24</v>
      </c>
      <c r="U119" s="150">
        <v>227.8</v>
      </c>
      <c r="V119" s="150">
        <v>0</v>
      </c>
      <c r="W119" s="150"/>
      <c r="X119" s="150"/>
      <c r="Y119" s="147"/>
      <c r="Z119" s="150"/>
      <c r="AA119" s="150"/>
      <c r="AB119" s="150"/>
      <c r="AC119" s="150"/>
      <c r="AD119" s="150">
        <v>8</v>
      </c>
      <c r="AE119" s="150">
        <v>20</v>
      </c>
      <c r="AF119" s="150">
        <v>20</v>
      </c>
      <c r="AG119" s="150">
        <v>8</v>
      </c>
      <c r="AH119" s="150">
        <v>20</v>
      </c>
      <c r="AI119" s="150">
        <v>8</v>
      </c>
      <c r="AJ119" s="150">
        <v>20</v>
      </c>
      <c r="AK119" s="151"/>
      <c r="AL119" s="151"/>
      <c r="AM119" s="63" t="s">
        <v>169</v>
      </c>
      <c r="AN119" s="150"/>
      <c r="AO119" s="150"/>
      <c r="AP119" s="157" t="s">
        <v>168</v>
      </c>
    </row>
    <row r="120" spans="1:42" ht="25.5">
      <c r="A120" s="62">
        <f t="shared" si="29"/>
        <v>102.11300000000054</v>
      </c>
      <c r="B120" s="66" t="s">
        <v>316</v>
      </c>
      <c r="C120" s="79">
        <v>2</v>
      </c>
      <c r="D120" s="150" t="s">
        <v>163</v>
      </c>
      <c r="E120" s="150" t="s">
        <v>164</v>
      </c>
      <c r="F120" s="148" t="s">
        <v>53</v>
      </c>
      <c r="G120" s="148" t="s">
        <v>64</v>
      </c>
      <c r="H120" s="149">
        <v>43921</v>
      </c>
      <c r="I120" s="149">
        <v>44104</v>
      </c>
      <c r="J120" s="68" t="str">
        <f t="shared" si="28"/>
        <v>31.03.20 - 30.09.20 (6 months)</v>
      </c>
      <c r="K120" s="63" t="s">
        <v>32</v>
      </c>
      <c r="L120" s="137">
        <v>2300</v>
      </c>
      <c r="M120" s="137">
        <v>700</v>
      </c>
      <c r="N120" s="69">
        <f t="shared" si="26"/>
        <v>8</v>
      </c>
      <c r="O120" s="137">
        <v>2300</v>
      </c>
      <c r="P120" s="137">
        <v>700</v>
      </c>
      <c r="Q120" s="69">
        <f t="shared" si="27"/>
        <v>8</v>
      </c>
      <c r="R120" s="137">
        <v>2300</v>
      </c>
      <c r="S120" s="137">
        <v>700</v>
      </c>
      <c r="T120" s="67">
        <f t="shared" si="25"/>
        <v>8</v>
      </c>
      <c r="U120" s="150">
        <v>234</v>
      </c>
      <c r="V120" s="150">
        <v>0</v>
      </c>
      <c r="W120" s="150"/>
      <c r="X120" s="150"/>
      <c r="Y120" s="147"/>
      <c r="Z120" s="150"/>
      <c r="AA120" s="150"/>
      <c r="AB120" s="150"/>
      <c r="AC120" s="150"/>
      <c r="AD120" s="150">
        <v>8</v>
      </c>
      <c r="AE120" s="150">
        <v>20</v>
      </c>
      <c r="AF120" s="150">
        <v>20</v>
      </c>
      <c r="AG120" s="150">
        <v>6</v>
      </c>
      <c r="AH120" s="150">
        <v>15</v>
      </c>
      <c r="AI120" s="150">
        <v>0</v>
      </c>
      <c r="AJ120" s="150">
        <v>0</v>
      </c>
      <c r="AK120" s="151"/>
      <c r="AL120" s="151"/>
      <c r="AM120" s="63"/>
      <c r="AN120" s="150"/>
      <c r="AO120" s="150"/>
      <c r="AP120" s="157" t="s">
        <v>170</v>
      </c>
    </row>
    <row r="121" spans="1:42" ht="25.5">
      <c r="A121" s="62">
        <f t="shared" si="29"/>
        <v>102.11400000000054</v>
      </c>
      <c r="B121" s="66" t="s">
        <v>316</v>
      </c>
      <c r="C121" s="79">
        <v>1.3</v>
      </c>
      <c r="D121" s="150" t="s">
        <v>163</v>
      </c>
      <c r="E121" s="150" t="s">
        <v>164</v>
      </c>
      <c r="F121" s="148" t="s">
        <v>53</v>
      </c>
      <c r="G121" s="148" t="s">
        <v>64</v>
      </c>
      <c r="H121" s="149">
        <v>43921</v>
      </c>
      <c r="I121" s="149">
        <v>44104</v>
      </c>
      <c r="J121" s="68" t="str">
        <f t="shared" si="28"/>
        <v>31.03.20 - 30.09.20 (6 months)</v>
      </c>
      <c r="K121" s="63" t="s">
        <v>32</v>
      </c>
      <c r="L121" s="137">
        <v>2300</v>
      </c>
      <c r="M121" s="137">
        <v>700</v>
      </c>
      <c r="N121" s="69">
        <f t="shared" si="26"/>
        <v>8</v>
      </c>
      <c r="O121" s="137">
        <v>2300</v>
      </c>
      <c r="P121" s="137">
        <v>700</v>
      </c>
      <c r="Q121" s="69">
        <f t="shared" si="27"/>
        <v>8</v>
      </c>
      <c r="R121" s="137">
        <v>2300</v>
      </c>
      <c r="S121" s="137">
        <v>700</v>
      </c>
      <c r="T121" s="67">
        <f t="shared" si="25"/>
        <v>8</v>
      </c>
      <c r="U121" s="150">
        <v>234</v>
      </c>
      <c r="V121" s="150">
        <v>0</v>
      </c>
      <c r="W121" s="150"/>
      <c r="X121" s="150"/>
      <c r="Y121" s="147"/>
      <c r="Z121" s="150"/>
      <c r="AA121" s="150"/>
      <c r="AB121" s="150"/>
      <c r="AC121" s="150"/>
      <c r="AD121" s="150">
        <v>8</v>
      </c>
      <c r="AE121" s="150">
        <v>20</v>
      </c>
      <c r="AF121" s="150">
        <v>20</v>
      </c>
      <c r="AG121" s="150">
        <v>6</v>
      </c>
      <c r="AH121" s="150">
        <v>15</v>
      </c>
      <c r="AI121" s="150">
        <v>6</v>
      </c>
      <c r="AJ121" s="150">
        <v>15</v>
      </c>
      <c r="AK121" s="151"/>
      <c r="AL121" s="151"/>
      <c r="AM121" s="63" t="s">
        <v>171</v>
      </c>
      <c r="AN121" s="150"/>
      <c r="AO121" s="150"/>
      <c r="AP121" s="157" t="s">
        <v>170</v>
      </c>
    </row>
    <row r="122" spans="1:42" ht="25.5">
      <c r="A122" s="62">
        <f t="shared" si="29"/>
        <v>102.11500000000055</v>
      </c>
      <c r="B122" s="66" t="s">
        <v>316</v>
      </c>
      <c r="C122" s="79">
        <v>1.3</v>
      </c>
      <c r="D122" s="150" t="s">
        <v>163</v>
      </c>
      <c r="E122" s="150" t="s">
        <v>164</v>
      </c>
      <c r="F122" s="148" t="s">
        <v>53</v>
      </c>
      <c r="G122" s="148" t="s">
        <v>64</v>
      </c>
      <c r="H122" s="149">
        <v>43922</v>
      </c>
      <c r="I122" s="149">
        <v>44104</v>
      </c>
      <c r="J122" s="68" t="str">
        <f t="shared" si="28"/>
        <v>01.04.20 - 30.09.20 (6 months)</v>
      </c>
      <c r="K122" s="63" t="s">
        <v>32</v>
      </c>
      <c r="L122" s="137">
        <v>700</v>
      </c>
      <c r="M122" s="137">
        <v>2300</v>
      </c>
      <c r="N122" s="69">
        <f t="shared" si="26"/>
        <v>16</v>
      </c>
      <c r="O122" s="137">
        <v>700</v>
      </c>
      <c r="P122" s="137">
        <v>2300</v>
      </c>
      <c r="Q122" s="69">
        <f t="shared" si="27"/>
        <v>16</v>
      </c>
      <c r="R122" s="137">
        <v>700</v>
      </c>
      <c r="S122" s="137">
        <v>2300</v>
      </c>
      <c r="T122" s="67">
        <f t="shared" si="25"/>
        <v>16</v>
      </c>
      <c r="U122" s="150">
        <v>217.8</v>
      </c>
      <c r="V122" s="150">
        <v>0</v>
      </c>
      <c r="W122" s="150"/>
      <c r="X122" s="150"/>
      <c r="Y122" s="147"/>
      <c r="Z122" s="150"/>
      <c r="AA122" s="150"/>
      <c r="AB122" s="150"/>
      <c r="AC122" s="150"/>
      <c r="AD122" s="150">
        <v>8</v>
      </c>
      <c r="AE122" s="150">
        <v>20</v>
      </c>
      <c r="AF122" s="150">
        <v>20</v>
      </c>
      <c r="AG122" s="150">
        <v>8</v>
      </c>
      <c r="AH122" s="150">
        <v>20</v>
      </c>
      <c r="AI122" s="150">
        <v>8</v>
      </c>
      <c r="AJ122" s="150">
        <v>20</v>
      </c>
      <c r="AK122" s="151"/>
      <c r="AL122" s="151"/>
      <c r="AM122" s="63" t="s">
        <v>171</v>
      </c>
      <c r="AN122" s="150"/>
      <c r="AO122" s="150"/>
      <c r="AP122" s="157" t="s">
        <v>170</v>
      </c>
    </row>
    <row r="123" spans="1:42" ht="30">
      <c r="A123" s="62">
        <f t="shared" si="29"/>
        <v>102.11600000000055</v>
      </c>
      <c r="B123" s="66" t="s">
        <v>316</v>
      </c>
      <c r="C123" s="79">
        <v>1.3</v>
      </c>
      <c r="D123" s="150" t="s">
        <v>138</v>
      </c>
      <c r="E123" s="150" t="s">
        <v>303</v>
      </c>
      <c r="F123" s="150" t="s">
        <v>53</v>
      </c>
      <c r="G123" s="150" t="s">
        <v>64</v>
      </c>
      <c r="H123" s="149">
        <v>43555</v>
      </c>
      <c r="I123" s="149">
        <v>43921</v>
      </c>
      <c r="J123" s="68" t="str">
        <f t="shared" si="28"/>
        <v>31.03.19 - 31.03.20 (12 months)</v>
      </c>
      <c r="K123" s="63" t="s">
        <v>32</v>
      </c>
      <c r="L123" s="137">
        <v>2300</v>
      </c>
      <c r="M123" s="137">
        <v>2300</v>
      </c>
      <c r="N123" s="69">
        <f t="shared" si="26"/>
        <v>24</v>
      </c>
      <c r="O123" s="137">
        <v>2300</v>
      </c>
      <c r="P123" s="137">
        <v>2300</v>
      </c>
      <c r="Q123" s="69">
        <f t="shared" si="27"/>
        <v>24</v>
      </c>
      <c r="R123" s="137">
        <v>2300</v>
      </c>
      <c r="S123" s="137">
        <v>2300</v>
      </c>
      <c r="T123" s="67">
        <f t="shared" si="25"/>
        <v>24</v>
      </c>
      <c r="U123" s="150">
        <v>45</v>
      </c>
      <c r="V123" s="150">
        <v>0</v>
      </c>
      <c r="W123" s="150"/>
      <c r="X123" s="150"/>
      <c r="Y123" s="147"/>
      <c r="Z123" s="150"/>
      <c r="AA123" s="150"/>
      <c r="AB123" s="150"/>
      <c r="AC123" s="150"/>
      <c r="AD123" s="150">
        <v>1.2</v>
      </c>
      <c r="AE123" s="150">
        <v>3</v>
      </c>
      <c r="AF123" s="150">
        <v>3</v>
      </c>
      <c r="AG123" s="150">
        <v>1.2</v>
      </c>
      <c r="AH123" s="150">
        <v>3</v>
      </c>
      <c r="AI123" s="150">
        <v>1.2</v>
      </c>
      <c r="AJ123" s="150">
        <v>3</v>
      </c>
      <c r="AK123" s="151" t="s">
        <v>41</v>
      </c>
      <c r="AL123" s="151" t="s">
        <v>41</v>
      </c>
      <c r="AM123" s="63"/>
      <c r="AN123" s="150"/>
      <c r="AO123" s="150"/>
      <c r="AP123" s="157" t="s">
        <v>173</v>
      </c>
    </row>
    <row r="124" spans="1:42" ht="30">
      <c r="A124" s="62">
        <f t="shared" si="29"/>
        <v>102.11700000000056</v>
      </c>
      <c r="B124" s="66" t="s">
        <v>316</v>
      </c>
      <c r="C124" s="79">
        <v>1.3</v>
      </c>
      <c r="D124" s="150" t="s">
        <v>138</v>
      </c>
      <c r="E124" s="150" t="s">
        <v>303</v>
      </c>
      <c r="F124" s="150" t="s">
        <v>53</v>
      </c>
      <c r="G124" s="150" t="s">
        <v>64</v>
      </c>
      <c r="H124" s="149">
        <v>43556</v>
      </c>
      <c r="I124" s="149">
        <v>43921</v>
      </c>
      <c r="J124" s="68" t="str">
        <f t="shared" si="28"/>
        <v>01.04.19 - 31.03.20 (12 months)</v>
      </c>
      <c r="K124" s="63" t="s">
        <v>32</v>
      </c>
      <c r="L124" s="137">
        <v>1900</v>
      </c>
      <c r="M124" s="137">
        <v>700</v>
      </c>
      <c r="N124" s="69">
        <f t="shared" si="26"/>
        <v>12</v>
      </c>
      <c r="O124" s="137">
        <v>1900</v>
      </c>
      <c r="P124" s="137">
        <v>700</v>
      </c>
      <c r="Q124" s="69">
        <f t="shared" si="27"/>
        <v>12</v>
      </c>
      <c r="R124" s="137">
        <v>1900</v>
      </c>
      <c r="S124" s="137">
        <v>700</v>
      </c>
      <c r="T124" s="67">
        <f t="shared" si="25"/>
        <v>12</v>
      </c>
      <c r="U124" s="150">
        <v>45</v>
      </c>
      <c r="V124" s="150">
        <v>0</v>
      </c>
      <c r="W124" s="150"/>
      <c r="X124" s="150"/>
      <c r="Y124" s="147"/>
      <c r="Z124" s="150"/>
      <c r="AA124" s="150"/>
      <c r="AB124" s="150"/>
      <c r="AC124" s="150"/>
      <c r="AD124" s="150">
        <v>1.2</v>
      </c>
      <c r="AE124" s="150">
        <v>3</v>
      </c>
      <c r="AF124" s="150">
        <v>3</v>
      </c>
      <c r="AG124" s="150">
        <v>1.2</v>
      </c>
      <c r="AH124" s="150">
        <v>3</v>
      </c>
      <c r="AI124" s="150">
        <v>1.2</v>
      </c>
      <c r="AJ124" s="150">
        <v>3</v>
      </c>
      <c r="AK124" s="151" t="s">
        <v>41</v>
      </c>
      <c r="AL124" s="151" t="s">
        <v>41</v>
      </c>
      <c r="AM124" s="63"/>
      <c r="AN124" s="150"/>
      <c r="AO124" s="150"/>
      <c r="AP124" s="157" t="s">
        <v>173</v>
      </c>
    </row>
    <row r="125" spans="1:42" ht="25.5">
      <c r="A125" s="64">
        <f t="shared" si="29"/>
        <v>102.11800000000056</v>
      </c>
      <c r="B125" s="66" t="s">
        <v>316</v>
      </c>
      <c r="C125" s="77">
        <v>1.3</v>
      </c>
      <c r="D125" s="141" t="s">
        <v>138</v>
      </c>
      <c r="E125" s="141" t="s">
        <v>174</v>
      </c>
      <c r="F125" s="141" t="s">
        <v>53</v>
      </c>
      <c r="G125" s="141" t="s">
        <v>64</v>
      </c>
      <c r="H125" s="136">
        <v>43555</v>
      </c>
      <c r="I125" s="136">
        <v>43738</v>
      </c>
      <c r="J125" s="68" t="str">
        <f t="shared" si="28"/>
        <v>31.03.19 - 30.09.19 (6 months)</v>
      </c>
      <c r="K125" s="65" t="s">
        <v>32</v>
      </c>
      <c r="L125" s="137">
        <v>2300</v>
      </c>
      <c r="M125" s="137">
        <v>2300</v>
      </c>
      <c r="N125" s="69">
        <f t="shared" si="26"/>
        <v>24</v>
      </c>
      <c r="O125" s="137">
        <v>2300</v>
      </c>
      <c r="P125" s="137">
        <v>2300</v>
      </c>
      <c r="Q125" s="69">
        <f t="shared" si="27"/>
        <v>24</v>
      </c>
      <c r="R125" s="137">
        <v>2300</v>
      </c>
      <c r="S125" s="137">
        <v>2300</v>
      </c>
      <c r="T125" s="67">
        <f t="shared" si="25"/>
        <v>24</v>
      </c>
      <c r="U125" s="141">
        <v>68</v>
      </c>
      <c r="V125" s="141">
        <v>0</v>
      </c>
      <c r="W125" s="141"/>
      <c r="X125" s="141"/>
      <c r="Y125" s="147"/>
      <c r="Z125" s="141"/>
      <c r="AA125" s="141"/>
      <c r="AB125" s="141"/>
      <c r="AC125" s="141"/>
      <c r="AD125" s="141">
        <v>2</v>
      </c>
      <c r="AE125" s="141">
        <v>5</v>
      </c>
      <c r="AF125" s="141">
        <v>5</v>
      </c>
      <c r="AG125" s="141">
        <v>2</v>
      </c>
      <c r="AH125" s="141">
        <v>5</v>
      </c>
      <c r="AI125" s="141">
        <v>2</v>
      </c>
      <c r="AJ125" s="141">
        <v>5</v>
      </c>
      <c r="AK125" s="143"/>
      <c r="AL125" s="143"/>
      <c r="AM125" s="63"/>
      <c r="AN125" s="141"/>
      <c r="AO125" s="141"/>
      <c r="AP125" s="139" t="s">
        <v>155</v>
      </c>
    </row>
    <row r="126" spans="1:42" ht="25.5">
      <c r="A126" s="64">
        <f t="shared" si="29"/>
        <v>102.11900000000057</v>
      </c>
      <c r="B126" s="66" t="s">
        <v>316</v>
      </c>
      <c r="C126" s="77">
        <v>1.3</v>
      </c>
      <c r="D126" s="141" t="s">
        <v>138</v>
      </c>
      <c r="E126" s="141" t="s">
        <v>174</v>
      </c>
      <c r="F126" s="141" t="s">
        <v>53</v>
      </c>
      <c r="G126" s="141" t="s">
        <v>64</v>
      </c>
      <c r="H126" s="136">
        <v>43738</v>
      </c>
      <c r="I126" s="136">
        <v>43921</v>
      </c>
      <c r="J126" s="68" t="str">
        <f t="shared" si="28"/>
        <v>30.09.19 - 31.03.20 (6 months)</v>
      </c>
      <c r="K126" s="65" t="s">
        <v>32</v>
      </c>
      <c r="L126" s="137">
        <v>2300</v>
      </c>
      <c r="M126" s="137">
        <v>1500</v>
      </c>
      <c r="N126" s="69">
        <f t="shared" si="26"/>
        <v>16</v>
      </c>
      <c r="O126" s="137">
        <v>2300</v>
      </c>
      <c r="P126" s="137">
        <v>2300</v>
      </c>
      <c r="Q126" s="69">
        <f t="shared" si="27"/>
        <v>24</v>
      </c>
      <c r="R126" s="137">
        <v>2300</v>
      </c>
      <c r="S126" s="137">
        <v>2300</v>
      </c>
      <c r="T126" s="67">
        <f t="shared" si="25"/>
        <v>24</v>
      </c>
      <c r="U126" s="141">
        <v>136</v>
      </c>
      <c r="V126" s="141">
        <v>0</v>
      </c>
      <c r="W126" s="141"/>
      <c r="X126" s="141"/>
      <c r="Y126" s="147"/>
      <c r="Z126" s="141"/>
      <c r="AA126" s="141"/>
      <c r="AB126" s="141"/>
      <c r="AC126" s="141"/>
      <c r="AD126" s="141">
        <v>4</v>
      </c>
      <c r="AE126" s="141">
        <v>10</v>
      </c>
      <c r="AF126" s="141">
        <v>10</v>
      </c>
      <c r="AG126" s="141">
        <v>4</v>
      </c>
      <c r="AH126" s="141">
        <v>10</v>
      </c>
      <c r="AI126" s="141">
        <v>4</v>
      </c>
      <c r="AJ126" s="141">
        <v>10</v>
      </c>
      <c r="AK126" s="143"/>
      <c r="AL126" s="143"/>
      <c r="AM126" s="63" t="s">
        <v>175</v>
      </c>
      <c r="AN126" s="141"/>
      <c r="AO126" s="141"/>
      <c r="AP126" s="139" t="s">
        <v>155</v>
      </c>
    </row>
    <row r="127" spans="1:42" ht="25.5">
      <c r="A127" s="64">
        <f t="shared" si="29"/>
        <v>102.12000000000057</v>
      </c>
      <c r="B127" s="66" t="s">
        <v>316</v>
      </c>
      <c r="C127" s="77">
        <v>1.3</v>
      </c>
      <c r="D127" s="141" t="s">
        <v>138</v>
      </c>
      <c r="E127" s="141" t="s">
        <v>174</v>
      </c>
      <c r="F127" s="141" t="s">
        <v>53</v>
      </c>
      <c r="G127" s="141" t="s">
        <v>64</v>
      </c>
      <c r="H127" s="136">
        <v>43738</v>
      </c>
      <c r="I127" s="136">
        <v>43921</v>
      </c>
      <c r="J127" s="68" t="str">
        <f t="shared" si="28"/>
        <v>30.09.19 - 31.03.20 (6 months)</v>
      </c>
      <c r="K127" s="65" t="s">
        <v>32</v>
      </c>
      <c r="L127" s="137">
        <v>1900</v>
      </c>
      <c r="M127" s="137">
        <v>2300</v>
      </c>
      <c r="N127" s="69">
        <f t="shared" si="26"/>
        <v>4</v>
      </c>
      <c r="O127" s="137"/>
      <c r="P127" s="137"/>
      <c r="Q127" s="69">
        <f t="shared" si="27"/>
        <v>24</v>
      </c>
      <c r="R127" s="137"/>
      <c r="S127" s="137"/>
      <c r="T127" s="67">
        <f t="shared" si="25"/>
        <v>24</v>
      </c>
      <c r="U127" s="141">
        <v>136</v>
      </c>
      <c r="V127" s="141">
        <v>0</v>
      </c>
      <c r="W127" s="141"/>
      <c r="X127" s="141"/>
      <c r="Y127" s="147"/>
      <c r="Z127" s="141"/>
      <c r="AA127" s="141"/>
      <c r="AB127" s="141"/>
      <c r="AC127" s="141"/>
      <c r="AD127" s="141">
        <v>4</v>
      </c>
      <c r="AE127" s="141">
        <v>10</v>
      </c>
      <c r="AF127" s="141">
        <v>10</v>
      </c>
      <c r="AG127" s="141">
        <v>4</v>
      </c>
      <c r="AH127" s="141">
        <v>10</v>
      </c>
      <c r="AI127" s="141">
        <v>4</v>
      </c>
      <c r="AJ127" s="141">
        <v>10</v>
      </c>
      <c r="AK127" s="143"/>
      <c r="AL127" s="143"/>
      <c r="AM127" s="63" t="s">
        <v>175</v>
      </c>
      <c r="AN127" s="141"/>
      <c r="AO127" s="141"/>
      <c r="AP127" s="139" t="s">
        <v>155</v>
      </c>
    </row>
    <row r="128" spans="1:42" ht="25.5">
      <c r="A128" s="64">
        <f t="shared" si="29"/>
        <v>102.12100000000058</v>
      </c>
      <c r="B128" s="66" t="s">
        <v>316</v>
      </c>
      <c r="C128" s="77">
        <v>1.3</v>
      </c>
      <c r="D128" s="141" t="s">
        <v>138</v>
      </c>
      <c r="E128" s="141" t="s">
        <v>174</v>
      </c>
      <c r="F128" s="141" t="s">
        <v>53</v>
      </c>
      <c r="G128" s="141" t="s">
        <v>64</v>
      </c>
      <c r="H128" s="136">
        <v>43921</v>
      </c>
      <c r="I128" s="136">
        <v>44104</v>
      </c>
      <c r="J128" s="68" t="str">
        <f t="shared" si="28"/>
        <v>31.03.20 - 30.09.20 (6 months)</v>
      </c>
      <c r="K128" s="65" t="s">
        <v>32</v>
      </c>
      <c r="L128" s="137">
        <v>2300</v>
      </c>
      <c r="M128" s="137">
        <v>2300</v>
      </c>
      <c r="N128" s="69">
        <f t="shared" si="26"/>
        <v>24</v>
      </c>
      <c r="O128" s="137">
        <v>2300</v>
      </c>
      <c r="P128" s="137">
        <v>2300</v>
      </c>
      <c r="Q128" s="69">
        <f t="shared" si="27"/>
        <v>24</v>
      </c>
      <c r="R128" s="137">
        <v>2300</v>
      </c>
      <c r="S128" s="137">
        <v>2300</v>
      </c>
      <c r="T128" s="67">
        <f t="shared" si="25"/>
        <v>24</v>
      </c>
      <c r="U128" s="141">
        <v>136</v>
      </c>
      <c r="V128" s="141">
        <v>0</v>
      </c>
      <c r="W128" s="141"/>
      <c r="X128" s="141"/>
      <c r="Y128" s="147"/>
      <c r="Z128" s="141"/>
      <c r="AA128" s="141"/>
      <c r="AB128" s="141"/>
      <c r="AC128" s="141"/>
      <c r="AD128" s="141">
        <v>4</v>
      </c>
      <c r="AE128" s="141">
        <v>10</v>
      </c>
      <c r="AF128" s="141">
        <v>10</v>
      </c>
      <c r="AG128" s="141">
        <v>4</v>
      </c>
      <c r="AH128" s="141">
        <v>10</v>
      </c>
      <c r="AI128" s="141">
        <v>4</v>
      </c>
      <c r="AJ128" s="141">
        <v>10</v>
      </c>
      <c r="AK128" s="143"/>
      <c r="AL128" s="143"/>
      <c r="AM128" s="63"/>
      <c r="AN128" s="141"/>
      <c r="AO128" s="141"/>
      <c r="AP128" s="139" t="s">
        <v>155</v>
      </c>
    </row>
    <row r="129" spans="1:42" ht="25.5">
      <c r="A129" s="64">
        <f t="shared" si="29"/>
        <v>102.12200000000058</v>
      </c>
      <c r="B129" s="66" t="s">
        <v>316</v>
      </c>
      <c r="C129" s="77">
        <v>1.3</v>
      </c>
      <c r="D129" s="141" t="s">
        <v>138</v>
      </c>
      <c r="E129" s="141" t="s">
        <v>176</v>
      </c>
      <c r="F129" s="141" t="s">
        <v>53</v>
      </c>
      <c r="G129" s="141" t="s">
        <v>21</v>
      </c>
      <c r="H129" s="136">
        <v>43555</v>
      </c>
      <c r="I129" s="136">
        <v>43738</v>
      </c>
      <c r="J129" s="68" t="str">
        <f t="shared" si="28"/>
        <v>31.03.19 - 30.09.19 (6 months)</v>
      </c>
      <c r="K129" s="65" t="s">
        <v>32</v>
      </c>
      <c r="L129" s="137">
        <v>2300</v>
      </c>
      <c r="M129" s="137">
        <v>2300</v>
      </c>
      <c r="N129" s="69">
        <f t="shared" si="26"/>
        <v>24</v>
      </c>
      <c r="O129" s="137">
        <v>2300</v>
      </c>
      <c r="P129" s="137">
        <v>2300</v>
      </c>
      <c r="Q129" s="69">
        <f t="shared" si="27"/>
        <v>24</v>
      </c>
      <c r="R129" s="137">
        <v>2300</v>
      </c>
      <c r="S129" s="137">
        <v>2300</v>
      </c>
      <c r="T129" s="67">
        <f t="shared" si="25"/>
        <v>24</v>
      </c>
      <c r="U129" s="141">
        <v>160</v>
      </c>
      <c r="V129" s="141">
        <v>0</v>
      </c>
      <c r="W129" s="141"/>
      <c r="X129" s="141"/>
      <c r="Y129" s="147"/>
      <c r="Z129" s="141"/>
      <c r="AA129" s="141"/>
      <c r="AB129" s="141"/>
      <c r="AC129" s="141"/>
      <c r="AD129" s="141">
        <v>3.2</v>
      </c>
      <c r="AE129" s="141">
        <v>8</v>
      </c>
      <c r="AF129" s="141">
        <v>8</v>
      </c>
      <c r="AG129" s="141">
        <v>4</v>
      </c>
      <c r="AH129" s="141">
        <v>10</v>
      </c>
      <c r="AI129" s="141">
        <v>3.2</v>
      </c>
      <c r="AJ129" s="141">
        <v>8</v>
      </c>
      <c r="AK129" s="143"/>
      <c r="AL129" s="143"/>
      <c r="AM129" s="63"/>
      <c r="AN129" s="141"/>
      <c r="AO129" s="141"/>
      <c r="AP129" s="139" t="s">
        <v>155</v>
      </c>
    </row>
    <row r="130" spans="1:42" ht="25.5">
      <c r="A130" s="64">
        <f t="shared" si="29"/>
        <v>102.12300000000059</v>
      </c>
      <c r="B130" s="66" t="s">
        <v>316</v>
      </c>
      <c r="C130" s="77">
        <v>1.3</v>
      </c>
      <c r="D130" s="141" t="s">
        <v>138</v>
      </c>
      <c r="E130" s="141" t="s">
        <v>176</v>
      </c>
      <c r="F130" s="141" t="s">
        <v>53</v>
      </c>
      <c r="G130" s="141" t="s">
        <v>21</v>
      </c>
      <c r="H130" s="136">
        <v>43738</v>
      </c>
      <c r="I130" s="136">
        <v>43921</v>
      </c>
      <c r="J130" s="68" t="str">
        <f t="shared" si="28"/>
        <v>30.09.19 - 31.03.20 (6 months)</v>
      </c>
      <c r="K130" s="65" t="s">
        <v>32</v>
      </c>
      <c r="L130" s="137">
        <v>2300</v>
      </c>
      <c r="M130" s="137">
        <v>1500</v>
      </c>
      <c r="N130" s="69">
        <f t="shared" si="26"/>
        <v>16</v>
      </c>
      <c r="O130" s="137">
        <v>2300</v>
      </c>
      <c r="P130" s="137">
        <v>2300</v>
      </c>
      <c r="Q130" s="69">
        <f t="shared" si="27"/>
        <v>24</v>
      </c>
      <c r="R130" s="137">
        <v>2300</v>
      </c>
      <c r="S130" s="137">
        <v>2300</v>
      </c>
      <c r="T130" s="67">
        <f t="shared" si="25"/>
        <v>24</v>
      </c>
      <c r="U130" s="141">
        <v>160</v>
      </c>
      <c r="V130" s="141">
        <v>0</v>
      </c>
      <c r="W130" s="141"/>
      <c r="X130" s="141"/>
      <c r="Y130" s="147"/>
      <c r="Z130" s="141"/>
      <c r="AA130" s="141"/>
      <c r="AB130" s="141"/>
      <c r="AC130" s="141"/>
      <c r="AD130" s="141">
        <v>3.2</v>
      </c>
      <c r="AE130" s="141">
        <v>8</v>
      </c>
      <c r="AF130" s="141">
        <v>8</v>
      </c>
      <c r="AG130" s="141">
        <v>4</v>
      </c>
      <c r="AH130" s="141">
        <v>10</v>
      </c>
      <c r="AI130" s="141">
        <v>3.2</v>
      </c>
      <c r="AJ130" s="141">
        <v>8</v>
      </c>
      <c r="AK130" s="143"/>
      <c r="AL130" s="143"/>
      <c r="AM130" s="63" t="s">
        <v>177</v>
      </c>
      <c r="AN130" s="141"/>
      <c r="AO130" s="141"/>
      <c r="AP130" s="139" t="s">
        <v>155</v>
      </c>
    </row>
    <row r="131" spans="1:42" ht="25.5">
      <c r="A131" s="64">
        <f t="shared" si="29"/>
        <v>102.12400000000059</v>
      </c>
      <c r="B131" s="66" t="s">
        <v>316</v>
      </c>
      <c r="C131" s="77">
        <v>1.3</v>
      </c>
      <c r="D131" s="141" t="s">
        <v>138</v>
      </c>
      <c r="E131" s="141" t="s">
        <v>176</v>
      </c>
      <c r="F131" s="141" t="s">
        <v>53</v>
      </c>
      <c r="G131" s="141" t="s">
        <v>21</v>
      </c>
      <c r="H131" s="136">
        <v>43738</v>
      </c>
      <c r="I131" s="136">
        <v>43921</v>
      </c>
      <c r="J131" s="68" t="str">
        <f t="shared" si="28"/>
        <v>30.09.19 - 31.03.20 (6 months)</v>
      </c>
      <c r="K131" s="65" t="s">
        <v>32</v>
      </c>
      <c r="L131" s="137">
        <v>1900</v>
      </c>
      <c r="M131" s="137">
        <v>2300</v>
      </c>
      <c r="N131" s="69">
        <f t="shared" si="26"/>
        <v>4</v>
      </c>
      <c r="O131" s="137"/>
      <c r="P131" s="137"/>
      <c r="Q131" s="69">
        <f t="shared" si="27"/>
        <v>24</v>
      </c>
      <c r="R131" s="137"/>
      <c r="S131" s="137"/>
      <c r="T131" s="67">
        <f t="shared" si="25"/>
        <v>24</v>
      </c>
      <c r="U131" s="141">
        <v>160</v>
      </c>
      <c r="V131" s="141">
        <v>0</v>
      </c>
      <c r="W131" s="141"/>
      <c r="X131" s="141"/>
      <c r="Y131" s="147"/>
      <c r="Z131" s="141"/>
      <c r="AA131" s="141"/>
      <c r="AB131" s="141"/>
      <c r="AC131" s="141"/>
      <c r="AD131" s="141">
        <v>3.2</v>
      </c>
      <c r="AE131" s="141">
        <v>8</v>
      </c>
      <c r="AF131" s="141">
        <v>8</v>
      </c>
      <c r="AG131" s="141">
        <v>4</v>
      </c>
      <c r="AH131" s="141">
        <v>10</v>
      </c>
      <c r="AI131" s="141">
        <v>3.2</v>
      </c>
      <c r="AJ131" s="141">
        <v>8</v>
      </c>
      <c r="AK131" s="143"/>
      <c r="AL131" s="143"/>
      <c r="AM131" s="63" t="s">
        <v>177</v>
      </c>
      <c r="AN131" s="141"/>
      <c r="AO131" s="141"/>
      <c r="AP131" s="139" t="s">
        <v>155</v>
      </c>
    </row>
    <row r="132" spans="1:42" ht="25.5">
      <c r="A132" s="64">
        <f t="shared" si="29"/>
        <v>102.1250000000006</v>
      </c>
      <c r="B132" s="66" t="s">
        <v>316</v>
      </c>
      <c r="C132" s="77">
        <v>1.3</v>
      </c>
      <c r="D132" s="141" t="s">
        <v>138</v>
      </c>
      <c r="E132" s="141" t="s">
        <v>176</v>
      </c>
      <c r="F132" s="141" t="s">
        <v>53</v>
      </c>
      <c r="G132" s="141" t="s">
        <v>21</v>
      </c>
      <c r="H132" s="136">
        <v>43921</v>
      </c>
      <c r="I132" s="136">
        <v>44104</v>
      </c>
      <c r="J132" s="68" t="str">
        <f t="shared" si="28"/>
        <v>31.03.20 - 30.09.20 (6 months)</v>
      </c>
      <c r="K132" s="65" t="s">
        <v>32</v>
      </c>
      <c r="L132" s="137">
        <v>2300</v>
      </c>
      <c r="M132" s="137">
        <v>2300</v>
      </c>
      <c r="N132" s="69">
        <f t="shared" si="26"/>
        <v>24</v>
      </c>
      <c r="O132" s="137">
        <v>2300</v>
      </c>
      <c r="P132" s="137">
        <v>2300</v>
      </c>
      <c r="Q132" s="69">
        <f t="shared" si="27"/>
        <v>24</v>
      </c>
      <c r="R132" s="137">
        <v>2300</v>
      </c>
      <c r="S132" s="137">
        <v>2300</v>
      </c>
      <c r="T132" s="67">
        <f t="shared" si="25"/>
        <v>24</v>
      </c>
      <c r="U132" s="141">
        <v>160</v>
      </c>
      <c r="V132" s="141">
        <v>0</v>
      </c>
      <c r="W132" s="141"/>
      <c r="X132" s="141"/>
      <c r="Y132" s="147"/>
      <c r="Z132" s="141"/>
      <c r="AA132" s="141"/>
      <c r="AB132" s="141"/>
      <c r="AC132" s="141"/>
      <c r="AD132" s="141">
        <v>3.2</v>
      </c>
      <c r="AE132" s="141">
        <v>8</v>
      </c>
      <c r="AF132" s="141">
        <v>8</v>
      </c>
      <c r="AG132" s="141">
        <v>4</v>
      </c>
      <c r="AH132" s="141">
        <v>10</v>
      </c>
      <c r="AI132" s="141">
        <v>3.2</v>
      </c>
      <c r="AJ132" s="141">
        <v>8</v>
      </c>
      <c r="AK132" s="143"/>
      <c r="AL132" s="143"/>
      <c r="AM132" s="63"/>
      <c r="AN132" s="141"/>
      <c r="AO132" s="141"/>
      <c r="AP132" s="139" t="s">
        <v>155</v>
      </c>
    </row>
    <row r="133" spans="1:42" ht="25.5">
      <c r="A133" s="62">
        <f t="shared" si="29"/>
        <v>102.1260000000006</v>
      </c>
      <c r="B133" s="66" t="s">
        <v>316</v>
      </c>
      <c r="C133" s="79">
        <v>1.3</v>
      </c>
      <c r="D133" s="150" t="s">
        <v>138</v>
      </c>
      <c r="E133" s="150" t="s">
        <v>178</v>
      </c>
      <c r="F133" s="150" t="s">
        <v>53</v>
      </c>
      <c r="G133" s="150" t="s">
        <v>64</v>
      </c>
      <c r="H133" s="149">
        <v>43281</v>
      </c>
      <c r="I133" s="149">
        <v>43555</v>
      </c>
      <c r="J133" s="68" t="str">
        <f t="shared" si="28"/>
        <v>30.06.18 - 31.03.19 (9 months)</v>
      </c>
      <c r="K133" s="63" t="s">
        <v>32</v>
      </c>
      <c r="L133" s="137">
        <v>2300</v>
      </c>
      <c r="M133" s="137">
        <v>700</v>
      </c>
      <c r="N133" s="69">
        <f t="shared" si="26"/>
        <v>8</v>
      </c>
      <c r="O133" s="137">
        <v>2300</v>
      </c>
      <c r="P133" s="137">
        <v>700</v>
      </c>
      <c r="Q133" s="69">
        <f t="shared" si="27"/>
        <v>8</v>
      </c>
      <c r="R133" s="137">
        <v>2300</v>
      </c>
      <c r="S133" s="137">
        <v>700</v>
      </c>
      <c r="T133" s="67">
        <f t="shared" ref="T133:T196" si="30">IF(R133&gt;S133, (2400-R133+S133)/100, IF(R133=S133, 24, (S133-R133)/100))</f>
        <v>8</v>
      </c>
      <c r="U133" s="150">
        <v>214.60000000000002</v>
      </c>
      <c r="V133" s="150">
        <v>0</v>
      </c>
      <c r="W133" s="150"/>
      <c r="X133" s="150"/>
      <c r="Y133" s="147"/>
      <c r="Z133" s="150"/>
      <c r="AA133" s="150"/>
      <c r="AB133" s="150"/>
      <c r="AC133" s="150"/>
      <c r="AD133" s="150">
        <v>8</v>
      </c>
      <c r="AE133" s="150">
        <v>20</v>
      </c>
      <c r="AF133" s="150">
        <v>20</v>
      </c>
      <c r="AG133" s="150">
        <v>8</v>
      </c>
      <c r="AH133" s="150">
        <v>20</v>
      </c>
      <c r="AI133" s="150">
        <v>8</v>
      </c>
      <c r="AJ133" s="150">
        <v>20</v>
      </c>
      <c r="AK133" s="151"/>
      <c r="AL133" s="151"/>
      <c r="AM133" s="63" t="s">
        <v>179</v>
      </c>
      <c r="AN133" s="150"/>
      <c r="AO133" s="150"/>
      <c r="AP133" s="157" t="s">
        <v>180</v>
      </c>
    </row>
    <row r="134" spans="1:42" ht="25.5">
      <c r="A134" s="62">
        <f t="shared" si="29"/>
        <v>102.12700000000061</v>
      </c>
      <c r="B134" s="66" t="s">
        <v>316</v>
      </c>
      <c r="C134" s="79">
        <v>1.3</v>
      </c>
      <c r="D134" s="150" t="s">
        <v>138</v>
      </c>
      <c r="E134" s="150" t="s">
        <v>178</v>
      </c>
      <c r="F134" s="150" t="s">
        <v>53</v>
      </c>
      <c r="G134" s="150" t="s">
        <v>64</v>
      </c>
      <c r="H134" s="149">
        <v>43555</v>
      </c>
      <c r="I134" s="149">
        <v>43738</v>
      </c>
      <c r="J134" s="68" t="str">
        <f t="shared" si="28"/>
        <v>31.03.19 - 30.09.19 (6 months)</v>
      </c>
      <c r="K134" s="63" t="s">
        <v>32</v>
      </c>
      <c r="L134" s="137">
        <v>2300</v>
      </c>
      <c r="M134" s="137">
        <v>2300</v>
      </c>
      <c r="N134" s="69">
        <f t="shared" ref="N134:N197" si="31">IF(L134&gt;M134, (2400-L134+M134)/100, IF(L134=M134, 24, (M134-L134)/100))</f>
        <v>24</v>
      </c>
      <c r="O134" s="137">
        <v>2300</v>
      </c>
      <c r="P134" s="137">
        <v>2300</v>
      </c>
      <c r="Q134" s="69">
        <f t="shared" ref="Q134:Q197" si="32">IF(O134&gt;P134, (2400-O134+P134)/100, IF(O134=P134, 24, (P134-O134)/100))</f>
        <v>24</v>
      </c>
      <c r="R134" s="137">
        <v>2300</v>
      </c>
      <c r="S134" s="137">
        <v>2300</v>
      </c>
      <c r="T134" s="67">
        <f t="shared" si="30"/>
        <v>24</v>
      </c>
      <c r="U134" s="150">
        <v>198.2</v>
      </c>
      <c r="V134" s="150">
        <v>0</v>
      </c>
      <c r="W134" s="150"/>
      <c r="X134" s="150"/>
      <c r="Y134" s="147"/>
      <c r="Z134" s="150"/>
      <c r="AA134" s="150"/>
      <c r="AB134" s="150"/>
      <c r="AC134" s="150"/>
      <c r="AD134" s="150">
        <v>8</v>
      </c>
      <c r="AE134" s="150">
        <v>20</v>
      </c>
      <c r="AF134" s="150">
        <v>20</v>
      </c>
      <c r="AG134" s="150">
        <v>8</v>
      </c>
      <c r="AH134" s="150">
        <v>20</v>
      </c>
      <c r="AI134" s="150">
        <v>8</v>
      </c>
      <c r="AJ134" s="150">
        <v>20</v>
      </c>
      <c r="AK134" s="151"/>
      <c r="AL134" s="151"/>
      <c r="AM134" s="63" t="s">
        <v>179</v>
      </c>
      <c r="AN134" s="150"/>
      <c r="AO134" s="150"/>
      <c r="AP134" s="157" t="s">
        <v>180</v>
      </c>
    </row>
    <row r="135" spans="1:42" ht="25.5">
      <c r="A135" s="62">
        <f t="shared" si="29"/>
        <v>102.12800000000061</v>
      </c>
      <c r="B135" s="66" t="s">
        <v>316</v>
      </c>
      <c r="C135" s="79">
        <v>1.3</v>
      </c>
      <c r="D135" s="150" t="s">
        <v>138</v>
      </c>
      <c r="E135" s="150" t="s">
        <v>178</v>
      </c>
      <c r="F135" s="150" t="s">
        <v>53</v>
      </c>
      <c r="G135" s="150" t="s">
        <v>64</v>
      </c>
      <c r="H135" s="149">
        <v>43738</v>
      </c>
      <c r="I135" s="149">
        <v>43921</v>
      </c>
      <c r="J135" s="68" t="str">
        <f t="shared" ref="J135:J198" si="33">TEXT(H135,"DD.MM.YY")&amp;" - "&amp;TEXT(I135,"DD.MM.YY")&amp;" ("&amp;DATEDIF(H135,I135+1,"m")&amp;" months)"</f>
        <v>30.09.19 - 31.03.20 (6 months)</v>
      </c>
      <c r="K135" s="63" t="s">
        <v>32</v>
      </c>
      <c r="L135" s="137">
        <v>2300</v>
      </c>
      <c r="M135" s="137">
        <v>2300</v>
      </c>
      <c r="N135" s="69">
        <f t="shared" si="31"/>
        <v>24</v>
      </c>
      <c r="O135" s="137">
        <v>2300</v>
      </c>
      <c r="P135" s="137">
        <v>2300</v>
      </c>
      <c r="Q135" s="69">
        <f t="shared" si="32"/>
        <v>24</v>
      </c>
      <c r="R135" s="137">
        <v>2300</v>
      </c>
      <c r="S135" s="137">
        <v>2300</v>
      </c>
      <c r="T135" s="67">
        <f t="shared" si="30"/>
        <v>24</v>
      </c>
      <c r="U135" s="150">
        <v>198.2</v>
      </c>
      <c r="V135" s="150">
        <v>0</v>
      </c>
      <c r="W135" s="150"/>
      <c r="X135" s="150"/>
      <c r="Y135" s="147"/>
      <c r="Z135" s="150"/>
      <c r="AA135" s="150"/>
      <c r="AB135" s="150"/>
      <c r="AC135" s="150"/>
      <c r="AD135" s="150">
        <v>8</v>
      </c>
      <c r="AE135" s="150">
        <v>20</v>
      </c>
      <c r="AF135" s="150">
        <v>20</v>
      </c>
      <c r="AG135" s="150">
        <v>8</v>
      </c>
      <c r="AH135" s="150">
        <v>20</v>
      </c>
      <c r="AI135" s="150">
        <v>8</v>
      </c>
      <c r="AJ135" s="150">
        <v>20</v>
      </c>
      <c r="AK135" s="151"/>
      <c r="AL135" s="151"/>
      <c r="AM135" s="63" t="s">
        <v>179</v>
      </c>
      <c r="AN135" s="150"/>
      <c r="AO135" s="150"/>
      <c r="AP135" s="157" t="s">
        <v>180</v>
      </c>
    </row>
    <row r="136" spans="1:42" ht="25.5">
      <c r="A136" s="62">
        <f t="shared" si="29"/>
        <v>102.12900000000062</v>
      </c>
      <c r="B136" s="66" t="s">
        <v>316</v>
      </c>
      <c r="C136" s="79">
        <v>1.3</v>
      </c>
      <c r="D136" s="150" t="s">
        <v>138</v>
      </c>
      <c r="E136" s="150" t="s">
        <v>178</v>
      </c>
      <c r="F136" s="150" t="s">
        <v>53</v>
      </c>
      <c r="G136" s="150" t="s">
        <v>64</v>
      </c>
      <c r="H136" s="149">
        <v>43921</v>
      </c>
      <c r="I136" s="149">
        <v>44104</v>
      </c>
      <c r="J136" s="68" t="str">
        <f t="shared" si="33"/>
        <v>31.03.20 - 30.09.20 (6 months)</v>
      </c>
      <c r="K136" s="63" t="s">
        <v>32</v>
      </c>
      <c r="L136" s="137">
        <v>2300</v>
      </c>
      <c r="M136" s="137">
        <v>2300</v>
      </c>
      <c r="N136" s="69">
        <f t="shared" si="31"/>
        <v>24</v>
      </c>
      <c r="O136" s="137">
        <v>2300</v>
      </c>
      <c r="P136" s="137">
        <v>2300</v>
      </c>
      <c r="Q136" s="69">
        <f t="shared" si="32"/>
        <v>24</v>
      </c>
      <c r="R136" s="137">
        <v>2300</v>
      </c>
      <c r="S136" s="137">
        <v>2300</v>
      </c>
      <c r="T136" s="67">
        <f t="shared" si="30"/>
        <v>24</v>
      </c>
      <c r="U136" s="150">
        <v>198.2</v>
      </c>
      <c r="V136" s="150">
        <v>0</v>
      </c>
      <c r="W136" s="150"/>
      <c r="X136" s="150"/>
      <c r="Y136" s="147"/>
      <c r="Z136" s="150"/>
      <c r="AA136" s="150"/>
      <c r="AB136" s="150"/>
      <c r="AC136" s="150"/>
      <c r="AD136" s="150">
        <v>8</v>
      </c>
      <c r="AE136" s="150">
        <v>20</v>
      </c>
      <c r="AF136" s="150">
        <v>20</v>
      </c>
      <c r="AG136" s="150">
        <v>8</v>
      </c>
      <c r="AH136" s="150">
        <v>20</v>
      </c>
      <c r="AI136" s="150">
        <v>8</v>
      </c>
      <c r="AJ136" s="150">
        <v>20</v>
      </c>
      <c r="AK136" s="151"/>
      <c r="AL136" s="151"/>
      <c r="AM136" s="63" t="s">
        <v>179</v>
      </c>
      <c r="AN136" s="150"/>
      <c r="AO136" s="150"/>
      <c r="AP136" s="157" t="s">
        <v>180</v>
      </c>
    </row>
    <row r="137" spans="1:42" ht="25.5">
      <c r="A137" s="62">
        <f t="shared" si="29"/>
        <v>102.13000000000062</v>
      </c>
      <c r="B137" s="66" t="s">
        <v>316</v>
      </c>
      <c r="C137" s="79">
        <v>1.3</v>
      </c>
      <c r="D137" s="150" t="s">
        <v>138</v>
      </c>
      <c r="E137" s="150" t="s">
        <v>178</v>
      </c>
      <c r="F137" s="150" t="s">
        <v>53</v>
      </c>
      <c r="G137" s="150" t="s">
        <v>64</v>
      </c>
      <c r="H137" s="149">
        <v>43281</v>
      </c>
      <c r="I137" s="149">
        <v>43555</v>
      </c>
      <c r="J137" s="68" t="str">
        <f t="shared" si="33"/>
        <v>30.06.18 - 31.03.19 (9 months)</v>
      </c>
      <c r="K137" s="63" t="s">
        <v>32</v>
      </c>
      <c r="L137" s="137">
        <v>2300</v>
      </c>
      <c r="M137" s="137">
        <v>700</v>
      </c>
      <c r="N137" s="69">
        <f t="shared" si="31"/>
        <v>8</v>
      </c>
      <c r="O137" s="137">
        <v>2300</v>
      </c>
      <c r="P137" s="137">
        <v>700</v>
      </c>
      <c r="Q137" s="69">
        <f t="shared" si="32"/>
        <v>8</v>
      </c>
      <c r="R137" s="137">
        <v>2300</v>
      </c>
      <c r="S137" s="137">
        <v>700</v>
      </c>
      <c r="T137" s="67">
        <f t="shared" si="30"/>
        <v>8</v>
      </c>
      <c r="U137" s="150">
        <v>246.8</v>
      </c>
      <c r="V137" s="150">
        <v>0</v>
      </c>
      <c r="W137" s="150"/>
      <c r="X137" s="150"/>
      <c r="Y137" s="147"/>
      <c r="Z137" s="150"/>
      <c r="AA137" s="150"/>
      <c r="AB137" s="150"/>
      <c r="AC137" s="150"/>
      <c r="AD137" s="150">
        <v>8</v>
      </c>
      <c r="AE137" s="150">
        <v>20</v>
      </c>
      <c r="AF137" s="150">
        <v>20</v>
      </c>
      <c r="AG137" s="150">
        <v>8</v>
      </c>
      <c r="AH137" s="150">
        <v>20</v>
      </c>
      <c r="AI137" s="150">
        <v>8</v>
      </c>
      <c r="AJ137" s="150">
        <v>20</v>
      </c>
      <c r="AK137" s="151"/>
      <c r="AL137" s="151"/>
      <c r="AM137" s="63" t="s">
        <v>181</v>
      </c>
      <c r="AN137" s="150"/>
      <c r="AO137" s="150"/>
      <c r="AP137" s="157" t="s">
        <v>180</v>
      </c>
    </row>
    <row r="138" spans="1:42" ht="25.5">
      <c r="A138" s="62">
        <f t="shared" si="29"/>
        <v>102.13100000000063</v>
      </c>
      <c r="B138" s="66" t="s">
        <v>316</v>
      </c>
      <c r="C138" s="79">
        <v>1.3</v>
      </c>
      <c r="D138" s="150" t="s">
        <v>138</v>
      </c>
      <c r="E138" s="150" t="s">
        <v>178</v>
      </c>
      <c r="F138" s="150" t="s">
        <v>53</v>
      </c>
      <c r="G138" s="150" t="s">
        <v>64</v>
      </c>
      <c r="H138" s="149">
        <v>43555</v>
      </c>
      <c r="I138" s="149">
        <v>43738</v>
      </c>
      <c r="J138" s="68" t="str">
        <f t="shared" si="33"/>
        <v>31.03.19 - 30.09.19 (6 months)</v>
      </c>
      <c r="K138" s="63" t="s">
        <v>32</v>
      </c>
      <c r="L138" s="137">
        <v>2300</v>
      </c>
      <c r="M138" s="137">
        <v>700</v>
      </c>
      <c r="N138" s="69">
        <f t="shared" si="31"/>
        <v>8</v>
      </c>
      <c r="O138" s="137">
        <v>2300</v>
      </c>
      <c r="P138" s="137">
        <v>700</v>
      </c>
      <c r="Q138" s="69">
        <f t="shared" si="32"/>
        <v>8</v>
      </c>
      <c r="R138" s="137">
        <v>2300</v>
      </c>
      <c r="S138" s="137">
        <v>700</v>
      </c>
      <c r="T138" s="67">
        <f t="shared" si="30"/>
        <v>8</v>
      </c>
      <c r="U138" s="150">
        <v>246.8</v>
      </c>
      <c r="V138" s="150">
        <v>0</v>
      </c>
      <c r="W138" s="150"/>
      <c r="X138" s="150"/>
      <c r="Y138" s="147"/>
      <c r="Z138" s="150"/>
      <c r="AA138" s="150"/>
      <c r="AB138" s="150"/>
      <c r="AC138" s="150"/>
      <c r="AD138" s="150">
        <v>8</v>
      </c>
      <c r="AE138" s="150">
        <v>20</v>
      </c>
      <c r="AF138" s="150">
        <v>20</v>
      </c>
      <c r="AG138" s="150">
        <v>8</v>
      </c>
      <c r="AH138" s="150">
        <v>20</v>
      </c>
      <c r="AI138" s="150">
        <v>8</v>
      </c>
      <c r="AJ138" s="150">
        <v>20</v>
      </c>
      <c r="AK138" s="151"/>
      <c r="AL138" s="151"/>
      <c r="AM138" s="63" t="s">
        <v>181</v>
      </c>
      <c r="AN138" s="150"/>
      <c r="AO138" s="150"/>
      <c r="AP138" s="157" t="s">
        <v>180</v>
      </c>
    </row>
    <row r="139" spans="1:42" ht="25.5">
      <c r="A139" s="62">
        <f t="shared" si="29"/>
        <v>102.13200000000063</v>
      </c>
      <c r="B139" s="66" t="s">
        <v>316</v>
      </c>
      <c r="C139" s="79">
        <v>1.3</v>
      </c>
      <c r="D139" s="150" t="s">
        <v>138</v>
      </c>
      <c r="E139" s="150" t="s">
        <v>178</v>
      </c>
      <c r="F139" s="150" t="s">
        <v>53</v>
      </c>
      <c r="G139" s="150" t="s">
        <v>64</v>
      </c>
      <c r="H139" s="149">
        <v>43738</v>
      </c>
      <c r="I139" s="149">
        <v>43921</v>
      </c>
      <c r="J139" s="68" t="str">
        <f t="shared" si="33"/>
        <v>30.09.19 - 31.03.20 (6 months)</v>
      </c>
      <c r="K139" s="63" t="s">
        <v>32</v>
      </c>
      <c r="L139" s="137">
        <v>2300</v>
      </c>
      <c r="M139" s="137">
        <v>700</v>
      </c>
      <c r="N139" s="69">
        <f t="shared" si="31"/>
        <v>8</v>
      </c>
      <c r="O139" s="137">
        <v>2300</v>
      </c>
      <c r="P139" s="137">
        <v>700</v>
      </c>
      <c r="Q139" s="69">
        <f t="shared" si="32"/>
        <v>8</v>
      </c>
      <c r="R139" s="137">
        <v>2300</v>
      </c>
      <c r="S139" s="137">
        <v>700</v>
      </c>
      <c r="T139" s="67">
        <f t="shared" si="30"/>
        <v>8</v>
      </c>
      <c r="U139" s="150">
        <v>246.8</v>
      </c>
      <c r="V139" s="150">
        <v>0</v>
      </c>
      <c r="W139" s="150"/>
      <c r="X139" s="150"/>
      <c r="Y139" s="147"/>
      <c r="Z139" s="150"/>
      <c r="AA139" s="150"/>
      <c r="AB139" s="150"/>
      <c r="AC139" s="150"/>
      <c r="AD139" s="150">
        <v>8</v>
      </c>
      <c r="AE139" s="150">
        <v>20</v>
      </c>
      <c r="AF139" s="150">
        <v>20</v>
      </c>
      <c r="AG139" s="150">
        <v>8</v>
      </c>
      <c r="AH139" s="150">
        <v>20</v>
      </c>
      <c r="AI139" s="150">
        <v>8</v>
      </c>
      <c r="AJ139" s="150">
        <v>20</v>
      </c>
      <c r="AK139" s="151"/>
      <c r="AL139" s="151"/>
      <c r="AM139" s="63" t="s">
        <v>181</v>
      </c>
      <c r="AN139" s="150"/>
      <c r="AO139" s="150"/>
      <c r="AP139" s="157" t="s">
        <v>180</v>
      </c>
    </row>
    <row r="140" spans="1:42" ht="25.5">
      <c r="A140" s="62">
        <f t="shared" si="29"/>
        <v>102.13300000000064</v>
      </c>
      <c r="B140" s="66" t="s">
        <v>316</v>
      </c>
      <c r="C140" s="79">
        <v>1.3</v>
      </c>
      <c r="D140" s="150" t="s">
        <v>138</v>
      </c>
      <c r="E140" s="150" t="s">
        <v>178</v>
      </c>
      <c r="F140" s="150" t="s">
        <v>53</v>
      </c>
      <c r="G140" s="150" t="s">
        <v>64</v>
      </c>
      <c r="H140" s="149">
        <v>43921</v>
      </c>
      <c r="I140" s="149">
        <v>44104</v>
      </c>
      <c r="J140" s="68" t="str">
        <f t="shared" si="33"/>
        <v>31.03.20 - 30.09.20 (6 months)</v>
      </c>
      <c r="K140" s="63" t="s">
        <v>32</v>
      </c>
      <c r="L140" s="137">
        <v>2300</v>
      </c>
      <c r="M140" s="137">
        <v>700</v>
      </c>
      <c r="N140" s="69">
        <f t="shared" si="31"/>
        <v>8</v>
      </c>
      <c r="O140" s="137">
        <v>2300</v>
      </c>
      <c r="P140" s="137">
        <v>700</v>
      </c>
      <c r="Q140" s="69">
        <f t="shared" si="32"/>
        <v>8</v>
      </c>
      <c r="R140" s="137">
        <v>2300</v>
      </c>
      <c r="S140" s="137">
        <v>700</v>
      </c>
      <c r="T140" s="67">
        <f t="shared" si="30"/>
        <v>8</v>
      </c>
      <c r="U140" s="150">
        <v>246.8</v>
      </c>
      <c r="V140" s="150">
        <v>0</v>
      </c>
      <c r="W140" s="150"/>
      <c r="X140" s="150"/>
      <c r="Y140" s="147"/>
      <c r="Z140" s="150"/>
      <c r="AA140" s="150"/>
      <c r="AB140" s="150"/>
      <c r="AC140" s="150"/>
      <c r="AD140" s="150">
        <v>8</v>
      </c>
      <c r="AE140" s="150">
        <v>20</v>
      </c>
      <c r="AF140" s="150">
        <v>20</v>
      </c>
      <c r="AG140" s="150">
        <v>8</v>
      </c>
      <c r="AH140" s="150">
        <v>20</v>
      </c>
      <c r="AI140" s="150">
        <v>8</v>
      </c>
      <c r="AJ140" s="150">
        <v>20</v>
      </c>
      <c r="AK140" s="151"/>
      <c r="AL140" s="151"/>
      <c r="AM140" s="63" t="s">
        <v>181</v>
      </c>
      <c r="AN140" s="150"/>
      <c r="AO140" s="150"/>
      <c r="AP140" s="157" t="s">
        <v>180</v>
      </c>
    </row>
    <row r="141" spans="1:42" ht="25.5">
      <c r="A141" s="62">
        <f t="shared" si="29"/>
        <v>102.13400000000064</v>
      </c>
      <c r="B141" s="66" t="s">
        <v>316</v>
      </c>
      <c r="C141" s="79">
        <v>1.3</v>
      </c>
      <c r="D141" s="150" t="s">
        <v>138</v>
      </c>
      <c r="E141" s="150" t="s">
        <v>182</v>
      </c>
      <c r="F141" s="150" t="s">
        <v>53</v>
      </c>
      <c r="G141" s="150" t="s">
        <v>64</v>
      </c>
      <c r="H141" s="149">
        <v>43281</v>
      </c>
      <c r="I141" s="149">
        <v>43555</v>
      </c>
      <c r="J141" s="68" t="str">
        <f t="shared" si="33"/>
        <v>30.06.18 - 31.03.19 (9 months)</v>
      </c>
      <c r="K141" s="63" t="s">
        <v>32</v>
      </c>
      <c r="L141" s="137">
        <v>2300</v>
      </c>
      <c r="M141" s="137">
        <v>700</v>
      </c>
      <c r="N141" s="69">
        <f t="shared" si="31"/>
        <v>8</v>
      </c>
      <c r="O141" s="137">
        <v>2300</v>
      </c>
      <c r="P141" s="137">
        <v>700</v>
      </c>
      <c r="Q141" s="69">
        <f t="shared" si="32"/>
        <v>8</v>
      </c>
      <c r="R141" s="137">
        <v>2300</v>
      </c>
      <c r="S141" s="137">
        <v>700</v>
      </c>
      <c r="T141" s="67">
        <f t="shared" si="30"/>
        <v>8</v>
      </c>
      <c r="U141" s="150">
        <v>118.80000000000001</v>
      </c>
      <c r="V141" s="150">
        <v>0</v>
      </c>
      <c r="W141" s="150"/>
      <c r="X141" s="150"/>
      <c r="Y141" s="147"/>
      <c r="Z141" s="150"/>
      <c r="AA141" s="150"/>
      <c r="AB141" s="150"/>
      <c r="AC141" s="150"/>
      <c r="AD141" s="150">
        <v>4</v>
      </c>
      <c r="AE141" s="150">
        <v>10</v>
      </c>
      <c r="AF141" s="150">
        <v>10</v>
      </c>
      <c r="AG141" s="150">
        <v>4</v>
      </c>
      <c r="AH141" s="150">
        <v>10</v>
      </c>
      <c r="AI141" s="150">
        <v>4</v>
      </c>
      <c r="AJ141" s="150">
        <v>10</v>
      </c>
      <c r="AK141" s="151"/>
      <c r="AL141" s="151"/>
      <c r="AM141" s="63" t="s">
        <v>183</v>
      </c>
      <c r="AN141" s="150"/>
      <c r="AO141" s="150"/>
      <c r="AP141" s="157" t="s">
        <v>184</v>
      </c>
    </row>
    <row r="142" spans="1:42" ht="25.5">
      <c r="A142" s="62">
        <f t="shared" si="29"/>
        <v>102.13500000000064</v>
      </c>
      <c r="B142" s="66" t="s">
        <v>316</v>
      </c>
      <c r="C142" s="79">
        <v>1.3</v>
      </c>
      <c r="D142" s="150" t="s">
        <v>138</v>
      </c>
      <c r="E142" s="150" t="s">
        <v>182</v>
      </c>
      <c r="F142" s="150" t="s">
        <v>53</v>
      </c>
      <c r="G142" s="150" t="s">
        <v>64</v>
      </c>
      <c r="H142" s="149">
        <v>43555</v>
      </c>
      <c r="I142" s="149">
        <v>43738</v>
      </c>
      <c r="J142" s="68" t="str">
        <f t="shared" si="33"/>
        <v>31.03.19 - 30.09.19 (6 months)</v>
      </c>
      <c r="K142" s="63" t="s">
        <v>32</v>
      </c>
      <c r="L142" s="137">
        <v>2300</v>
      </c>
      <c r="M142" s="137">
        <v>2300</v>
      </c>
      <c r="N142" s="69">
        <f t="shared" si="31"/>
        <v>24</v>
      </c>
      <c r="O142" s="137">
        <v>2300</v>
      </c>
      <c r="P142" s="137">
        <v>2300</v>
      </c>
      <c r="Q142" s="69">
        <f t="shared" si="32"/>
        <v>24</v>
      </c>
      <c r="R142" s="137">
        <v>2300</v>
      </c>
      <c r="S142" s="137">
        <v>2300</v>
      </c>
      <c r="T142" s="67">
        <f t="shared" si="30"/>
        <v>24</v>
      </c>
      <c r="U142" s="150">
        <v>114.80000000000001</v>
      </c>
      <c r="V142" s="150">
        <v>0</v>
      </c>
      <c r="W142" s="150"/>
      <c r="X142" s="150"/>
      <c r="Y142" s="147"/>
      <c r="Z142" s="150"/>
      <c r="AA142" s="150"/>
      <c r="AB142" s="150"/>
      <c r="AC142" s="150"/>
      <c r="AD142" s="150">
        <v>4</v>
      </c>
      <c r="AE142" s="150">
        <v>10</v>
      </c>
      <c r="AF142" s="150">
        <v>10</v>
      </c>
      <c r="AG142" s="150">
        <v>4</v>
      </c>
      <c r="AH142" s="150">
        <v>10</v>
      </c>
      <c r="AI142" s="150">
        <v>4</v>
      </c>
      <c r="AJ142" s="150">
        <v>10</v>
      </c>
      <c r="AK142" s="151"/>
      <c r="AL142" s="151"/>
      <c r="AM142" s="63" t="s">
        <v>183</v>
      </c>
      <c r="AN142" s="150"/>
      <c r="AO142" s="150"/>
      <c r="AP142" s="157" t="s">
        <v>184</v>
      </c>
    </row>
    <row r="143" spans="1:42" ht="25.5">
      <c r="A143" s="62">
        <f t="shared" si="29"/>
        <v>102.13600000000065</v>
      </c>
      <c r="B143" s="66" t="s">
        <v>316</v>
      </c>
      <c r="C143" s="79">
        <v>1.3</v>
      </c>
      <c r="D143" s="150" t="s">
        <v>138</v>
      </c>
      <c r="E143" s="150" t="s">
        <v>182</v>
      </c>
      <c r="F143" s="150" t="s">
        <v>53</v>
      </c>
      <c r="G143" s="150" t="s">
        <v>64</v>
      </c>
      <c r="H143" s="149">
        <v>43738</v>
      </c>
      <c r="I143" s="149">
        <v>43921</v>
      </c>
      <c r="J143" s="68" t="str">
        <f t="shared" si="33"/>
        <v>30.09.19 - 31.03.20 (6 months)</v>
      </c>
      <c r="K143" s="63" t="s">
        <v>32</v>
      </c>
      <c r="L143" s="137">
        <v>2300</v>
      </c>
      <c r="M143" s="137">
        <v>2300</v>
      </c>
      <c r="N143" s="69">
        <f t="shared" si="31"/>
        <v>24</v>
      </c>
      <c r="O143" s="137">
        <v>2300</v>
      </c>
      <c r="P143" s="137">
        <v>2300</v>
      </c>
      <c r="Q143" s="69">
        <f t="shared" si="32"/>
        <v>24</v>
      </c>
      <c r="R143" s="137">
        <v>2300</v>
      </c>
      <c r="S143" s="137">
        <v>2300</v>
      </c>
      <c r="T143" s="67">
        <f t="shared" si="30"/>
        <v>24</v>
      </c>
      <c r="U143" s="150">
        <v>114.80000000000001</v>
      </c>
      <c r="V143" s="150">
        <v>0</v>
      </c>
      <c r="W143" s="150"/>
      <c r="X143" s="150"/>
      <c r="Y143" s="147"/>
      <c r="Z143" s="150"/>
      <c r="AA143" s="150"/>
      <c r="AB143" s="150"/>
      <c r="AC143" s="150"/>
      <c r="AD143" s="150">
        <v>4</v>
      </c>
      <c r="AE143" s="150">
        <v>10</v>
      </c>
      <c r="AF143" s="150">
        <v>10</v>
      </c>
      <c r="AG143" s="150">
        <v>4</v>
      </c>
      <c r="AH143" s="150">
        <v>10</v>
      </c>
      <c r="AI143" s="150">
        <v>4</v>
      </c>
      <c r="AJ143" s="150">
        <v>10</v>
      </c>
      <c r="AK143" s="151"/>
      <c r="AL143" s="151"/>
      <c r="AM143" s="63" t="s">
        <v>183</v>
      </c>
      <c r="AN143" s="150"/>
      <c r="AO143" s="150"/>
      <c r="AP143" s="157" t="s">
        <v>184</v>
      </c>
    </row>
    <row r="144" spans="1:42" ht="25.5">
      <c r="A144" s="62">
        <f t="shared" si="29"/>
        <v>102.13700000000065</v>
      </c>
      <c r="B144" s="66" t="s">
        <v>316</v>
      </c>
      <c r="C144" s="79">
        <v>1.3</v>
      </c>
      <c r="D144" s="150" t="s">
        <v>138</v>
      </c>
      <c r="E144" s="150" t="s">
        <v>182</v>
      </c>
      <c r="F144" s="150" t="s">
        <v>53</v>
      </c>
      <c r="G144" s="150" t="s">
        <v>64</v>
      </c>
      <c r="H144" s="149">
        <v>43921</v>
      </c>
      <c r="I144" s="149">
        <v>44104</v>
      </c>
      <c r="J144" s="68" t="str">
        <f t="shared" si="33"/>
        <v>31.03.20 - 30.09.20 (6 months)</v>
      </c>
      <c r="K144" s="63" t="s">
        <v>32</v>
      </c>
      <c r="L144" s="137">
        <v>2300</v>
      </c>
      <c r="M144" s="137">
        <v>2300</v>
      </c>
      <c r="N144" s="69">
        <f t="shared" si="31"/>
        <v>24</v>
      </c>
      <c r="O144" s="137">
        <v>2300</v>
      </c>
      <c r="P144" s="137">
        <v>2300</v>
      </c>
      <c r="Q144" s="69">
        <f t="shared" si="32"/>
        <v>24</v>
      </c>
      <c r="R144" s="137">
        <v>2300</v>
      </c>
      <c r="S144" s="137">
        <v>2300</v>
      </c>
      <c r="T144" s="67">
        <f t="shared" si="30"/>
        <v>24</v>
      </c>
      <c r="U144" s="150">
        <v>114.80000000000001</v>
      </c>
      <c r="V144" s="150">
        <v>0</v>
      </c>
      <c r="W144" s="150"/>
      <c r="X144" s="150"/>
      <c r="Y144" s="147"/>
      <c r="Z144" s="150"/>
      <c r="AA144" s="150"/>
      <c r="AB144" s="150"/>
      <c r="AC144" s="150"/>
      <c r="AD144" s="150">
        <v>4</v>
      </c>
      <c r="AE144" s="150">
        <v>10</v>
      </c>
      <c r="AF144" s="150">
        <v>10</v>
      </c>
      <c r="AG144" s="150">
        <v>4</v>
      </c>
      <c r="AH144" s="150">
        <v>10</v>
      </c>
      <c r="AI144" s="150">
        <v>4</v>
      </c>
      <c r="AJ144" s="150">
        <v>10</v>
      </c>
      <c r="AK144" s="151"/>
      <c r="AL144" s="151"/>
      <c r="AM144" s="63" t="s">
        <v>183</v>
      </c>
      <c r="AN144" s="150"/>
      <c r="AO144" s="150"/>
      <c r="AP144" s="157" t="s">
        <v>184</v>
      </c>
    </row>
    <row r="145" spans="1:42" ht="25.5">
      <c r="A145" s="62">
        <f t="shared" si="29"/>
        <v>102.13800000000066</v>
      </c>
      <c r="B145" s="66" t="s">
        <v>316</v>
      </c>
      <c r="C145" s="79">
        <v>1.3</v>
      </c>
      <c r="D145" s="150" t="s">
        <v>138</v>
      </c>
      <c r="E145" s="150" t="s">
        <v>182</v>
      </c>
      <c r="F145" s="150" t="s">
        <v>53</v>
      </c>
      <c r="G145" s="150" t="s">
        <v>64</v>
      </c>
      <c r="H145" s="149">
        <v>43281</v>
      </c>
      <c r="I145" s="149">
        <v>43555</v>
      </c>
      <c r="J145" s="68" t="str">
        <f t="shared" si="33"/>
        <v>30.06.18 - 31.03.19 (9 months)</v>
      </c>
      <c r="K145" s="63" t="s">
        <v>32</v>
      </c>
      <c r="L145" s="137">
        <v>2300</v>
      </c>
      <c r="M145" s="137">
        <v>700</v>
      </c>
      <c r="N145" s="69">
        <f t="shared" si="31"/>
        <v>8</v>
      </c>
      <c r="O145" s="137">
        <v>2300</v>
      </c>
      <c r="P145" s="137">
        <v>700</v>
      </c>
      <c r="Q145" s="69">
        <f t="shared" si="32"/>
        <v>8</v>
      </c>
      <c r="R145" s="137">
        <v>2300</v>
      </c>
      <c r="S145" s="137">
        <v>700</v>
      </c>
      <c r="T145" s="67">
        <f t="shared" si="30"/>
        <v>8</v>
      </c>
      <c r="U145" s="150">
        <v>136.6</v>
      </c>
      <c r="V145" s="150">
        <v>0</v>
      </c>
      <c r="W145" s="150"/>
      <c r="X145" s="150"/>
      <c r="Y145" s="147"/>
      <c r="Z145" s="150"/>
      <c r="AA145" s="150"/>
      <c r="AB145" s="150"/>
      <c r="AC145" s="150"/>
      <c r="AD145" s="150">
        <v>4</v>
      </c>
      <c r="AE145" s="150">
        <v>10</v>
      </c>
      <c r="AF145" s="150">
        <v>10</v>
      </c>
      <c r="AG145" s="150">
        <v>4</v>
      </c>
      <c r="AH145" s="150">
        <v>10</v>
      </c>
      <c r="AI145" s="150">
        <v>4</v>
      </c>
      <c r="AJ145" s="150">
        <v>10</v>
      </c>
      <c r="AK145" s="151"/>
      <c r="AL145" s="151"/>
      <c r="AM145" s="63" t="s">
        <v>185</v>
      </c>
      <c r="AN145" s="150"/>
      <c r="AO145" s="150"/>
      <c r="AP145" s="157" t="s">
        <v>184</v>
      </c>
    </row>
    <row r="146" spans="1:42" ht="25.5">
      <c r="A146" s="62">
        <f t="shared" ref="A146:A209" si="34">A145+0.001</f>
        <v>102.13900000000066</v>
      </c>
      <c r="B146" s="66" t="s">
        <v>316</v>
      </c>
      <c r="C146" s="79">
        <v>1.3</v>
      </c>
      <c r="D146" s="150" t="s">
        <v>138</v>
      </c>
      <c r="E146" s="150" t="s">
        <v>182</v>
      </c>
      <c r="F146" s="150" t="s">
        <v>53</v>
      </c>
      <c r="G146" s="150" t="s">
        <v>64</v>
      </c>
      <c r="H146" s="149">
        <v>43555</v>
      </c>
      <c r="I146" s="149">
        <v>43738</v>
      </c>
      <c r="J146" s="68" t="str">
        <f t="shared" si="33"/>
        <v>31.03.19 - 30.09.19 (6 months)</v>
      </c>
      <c r="K146" s="63" t="s">
        <v>32</v>
      </c>
      <c r="L146" s="137">
        <v>2300</v>
      </c>
      <c r="M146" s="137">
        <v>700</v>
      </c>
      <c r="N146" s="69">
        <f t="shared" si="31"/>
        <v>8</v>
      </c>
      <c r="O146" s="137">
        <v>2300</v>
      </c>
      <c r="P146" s="137">
        <v>700</v>
      </c>
      <c r="Q146" s="69">
        <f t="shared" si="32"/>
        <v>8</v>
      </c>
      <c r="R146" s="137">
        <v>2300</v>
      </c>
      <c r="S146" s="137">
        <v>700</v>
      </c>
      <c r="T146" s="67">
        <f t="shared" si="30"/>
        <v>8</v>
      </c>
      <c r="U146" s="150">
        <v>136.6</v>
      </c>
      <c r="V146" s="150">
        <v>0</v>
      </c>
      <c r="W146" s="150"/>
      <c r="X146" s="150"/>
      <c r="Y146" s="147"/>
      <c r="Z146" s="150"/>
      <c r="AA146" s="150"/>
      <c r="AB146" s="150"/>
      <c r="AC146" s="150"/>
      <c r="AD146" s="150">
        <v>4</v>
      </c>
      <c r="AE146" s="150">
        <v>10</v>
      </c>
      <c r="AF146" s="150">
        <v>10</v>
      </c>
      <c r="AG146" s="150">
        <v>4</v>
      </c>
      <c r="AH146" s="150">
        <v>10</v>
      </c>
      <c r="AI146" s="150">
        <v>4</v>
      </c>
      <c r="AJ146" s="150">
        <v>10</v>
      </c>
      <c r="AK146" s="151"/>
      <c r="AL146" s="151"/>
      <c r="AM146" s="63" t="s">
        <v>185</v>
      </c>
      <c r="AN146" s="150"/>
      <c r="AO146" s="150"/>
      <c r="AP146" s="157" t="s">
        <v>184</v>
      </c>
    </row>
    <row r="147" spans="1:42" ht="25.5">
      <c r="A147" s="62">
        <f t="shared" si="34"/>
        <v>102.14000000000067</v>
      </c>
      <c r="B147" s="66" t="s">
        <v>316</v>
      </c>
      <c r="C147" s="79">
        <v>1.3</v>
      </c>
      <c r="D147" s="150" t="s">
        <v>138</v>
      </c>
      <c r="E147" s="150" t="s">
        <v>182</v>
      </c>
      <c r="F147" s="150" t="s">
        <v>53</v>
      </c>
      <c r="G147" s="150" t="s">
        <v>64</v>
      </c>
      <c r="H147" s="149">
        <v>43738</v>
      </c>
      <c r="I147" s="149">
        <v>43921</v>
      </c>
      <c r="J147" s="68" t="str">
        <f t="shared" si="33"/>
        <v>30.09.19 - 31.03.20 (6 months)</v>
      </c>
      <c r="K147" s="63" t="s">
        <v>32</v>
      </c>
      <c r="L147" s="137">
        <v>2300</v>
      </c>
      <c r="M147" s="137">
        <v>700</v>
      </c>
      <c r="N147" s="69">
        <f t="shared" si="31"/>
        <v>8</v>
      </c>
      <c r="O147" s="137">
        <v>2300</v>
      </c>
      <c r="P147" s="137">
        <v>700</v>
      </c>
      <c r="Q147" s="69">
        <f t="shared" si="32"/>
        <v>8</v>
      </c>
      <c r="R147" s="137">
        <v>2300</v>
      </c>
      <c r="S147" s="137">
        <v>700</v>
      </c>
      <c r="T147" s="67">
        <f t="shared" si="30"/>
        <v>8</v>
      </c>
      <c r="U147" s="150">
        <v>136.6</v>
      </c>
      <c r="V147" s="150">
        <v>0</v>
      </c>
      <c r="W147" s="150"/>
      <c r="X147" s="150"/>
      <c r="Y147" s="147"/>
      <c r="Z147" s="150"/>
      <c r="AA147" s="150"/>
      <c r="AB147" s="150"/>
      <c r="AC147" s="150"/>
      <c r="AD147" s="150">
        <v>4</v>
      </c>
      <c r="AE147" s="150">
        <v>10</v>
      </c>
      <c r="AF147" s="150">
        <v>10</v>
      </c>
      <c r="AG147" s="150">
        <v>4</v>
      </c>
      <c r="AH147" s="150">
        <v>10</v>
      </c>
      <c r="AI147" s="150">
        <v>4</v>
      </c>
      <c r="AJ147" s="150">
        <v>10</v>
      </c>
      <c r="AK147" s="151"/>
      <c r="AL147" s="151"/>
      <c r="AM147" s="63" t="s">
        <v>185</v>
      </c>
      <c r="AN147" s="150"/>
      <c r="AO147" s="150"/>
      <c r="AP147" s="157" t="s">
        <v>184</v>
      </c>
    </row>
    <row r="148" spans="1:42" ht="25.5">
      <c r="A148" s="62">
        <f t="shared" si="34"/>
        <v>102.14100000000067</v>
      </c>
      <c r="B148" s="66" t="s">
        <v>316</v>
      </c>
      <c r="C148" s="79">
        <v>1.3</v>
      </c>
      <c r="D148" s="150" t="s">
        <v>138</v>
      </c>
      <c r="E148" s="150" t="s">
        <v>182</v>
      </c>
      <c r="F148" s="150" t="s">
        <v>53</v>
      </c>
      <c r="G148" s="150" t="s">
        <v>64</v>
      </c>
      <c r="H148" s="149">
        <v>43921</v>
      </c>
      <c r="I148" s="149">
        <v>44104</v>
      </c>
      <c r="J148" s="68" t="str">
        <f t="shared" si="33"/>
        <v>31.03.20 - 30.09.20 (6 months)</v>
      </c>
      <c r="K148" s="63" t="s">
        <v>32</v>
      </c>
      <c r="L148" s="137">
        <v>2300</v>
      </c>
      <c r="M148" s="137">
        <v>700</v>
      </c>
      <c r="N148" s="69">
        <f t="shared" si="31"/>
        <v>8</v>
      </c>
      <c r="O148" s="137">
        <v>2300</v>
      </c>
      <c r="P148" s="137">
        <v>700</v>
      </c>
      <c r="Q148" s="69">
        <f t="shared" si="32"/>
        <v>8</v>
      </c>
      <c r="R148" s="137">
        <v>2300</v>
      </c>
      <c r="S148" s="137">
        <v>700</v>
      </c>
      <c r="T148" s="67">
        <f t="shared" si="30"/>
        <v>8</v>
      </c>
      <c r="U148" s="150">
        <v>136.6</v>
      </c>
      <c r="V148" s="150">
        <v>0</v>
      </c>
      <c r="W148" s="150"/>
      <c r="X148" s="150"/>
      <c r="Y148" s="147"/>
      <c r="Z148" s="150"/>
      <c r="AA148" s="150"/>
      <c r="AB148" s="150"/>
      <c r="AC148" s="150"/>
      <c r="AD148" s="150">
        <v>4</v>
      </c>
      <c r="AE148" s="150">
        <v>10</v>
      </c>
      <c r="AF148" s="150">
        <v>10</v>
      </c>
      <c r="AG148" s="150">
        <v>4</v>
      </c>
      <c r="AH148" s="150">
        <v>10</v>
      </c>
      <c r="AI148" s="150">
        <v>4</v>
      </c>
      <c r="AJ148" s="150">
        <v>10</v>
      </c>
      <c r="AK148" s="151"/>
      <c r="AL148" s="151"/>
      <c r="AM148" s="63" t="s">
        <v>185</v>
      </c>
      <c r="AN148" s="150"/>
      <c r="AO148" s="150"/>
      <c r="AP148" s="157" t="s">
        <v>184</v>
      </c>
    </row>
    <row r="149" spans="1:42" ht="25.5">
      <c r="A149" s="64">
        <f t="shared" si="34"/>
        <v>102.14200000000068</v>
      </c>
      <c r="B149" s="66" t="s">
        <v>316</v>
      </c>
      <c r="C149" s="77">
        <v>1.3</v>
      </c>
      <c r="D149" s="141" t="s">
        <v>138</v>
      </c>
      <c r="E149" s="141" t="s">
        <v>186</v>
      </c>
      <c r="F149" s="141" t="s">
        <v>53</v>
      </c>
      <c r="G149" s="141" t="s">
        <v>64</v>
      </c>
      <c r="H149" s="136">
        <v>43555</v>
      </c>
      <c r="I149" s="136">
        <v>43738</v>
      </c>
      <c r="J149" s="68" t="str">
        <f t="shared" si="33"/>
        <v>31.03.19 - 30.09.19 (6 months)</v>
      </c>
      <c r="K149" s="65" t="s">
        <v>32</v>
      </c>
      <c r="L149" s="137">
        <v>2300</v>
      </c>
      <c r="M149" s="137">
        <v>2300</v>
      </c>
      <c r="N149" s="69">
        <f t="shared" si="31"/>
        <v>24</v>
      </c>
      <c r="O149" s="137">
        <v>2300</v>
      </c>
      <c r="P149" s="137">
        <v>2300</v>
      </c>
      <c r="Q149" s="69">
        <f t="shared" si="32"/>
        <v>24</v>
      </c>
      <c r="R149" s="137">
        <v>2300</v>
      </c>
      <c r="S149" s="137">
        <v>2300</v>
      </c>
      <c r="T149" s="67">
        <f t="shared" si="30"/>
        <v>24</v>
      </c>
      <c r="U149" s="135">
        <v>47.16</v>
      </c>
      <c r="V149" s="141">
        <v>0</v>
      </c>
      <c r="W149" s="141"/>
      <c r="X149" s="141"/>
      <c r="Y149" s="147"/>
      <c r="Z149" s="141"/>
      <c r="AA149" s="141"/>
      <c r="AB149" s="141"/>
      <c r="AC149" s="141"/>
      <c r="AD149" s="141">
        <v>1.6</v>
      </c>
      <c r="AE149" s="141">
        <v>4</v>
      </c>
      <c r="AF149" s="141">
        <v>4</v>
      </c>
      <c r="AG149" s="141">
        <v>1.6</v>
      </c>
      <c r="AH149" s="141">
        <v>4</v>
      </c>
      <c r="AI149" s="141">
        <v>1.6</v>
      </c>
      <c r="AJ149" s="141">
        <v>4</v>
      </c>
      <c r="AK149" s="143"/>
      <c r="AL149" s="143"/>
      <c r="AM149" s="63" t="s">
        <v>187</v>
      </c>
      <c r="AN149" s="141"/>
      <c r="AO149" s="141"/>
      <c r="AP149" s="139" t="s">
        <v>188</v>
      </c>
    </row>
    <row r="150" spans="1:42" ht="25.5">
      <c r="A150" s="64">
        <f t="shared" si="34"/>
        <v>102.14300000000068</v>
      </c>
      <c r="B150" s="66" t="s">
        <v>316</v>
      </c>
      <c r="C150" s="77">
        <v>1.3</v>
      </c>
      <c r="D150" s="141" t="s">
        <v>138</v>
      </c>
      <c r="E150" s="141" t="s">
        <v>186</v>
      </c>
      <c r="F150" s="141" t="s">
        <v>53</v>
      </c>
      <c r="G150" s="141" t="s">
        <v>64</v>
      </c>
      <c r="H150" s="136">
        <v>43738</v>
      </c>
      <c r="I150" s="136">
        <v>43921</v>
      </c>
      <c r="J150" s="68" t="str">
        <f t="shared" si="33"/>
        <v>30.09.19 - 31.03.20 (6 months)</v>
      </c>
      <c r="K150" s="65" t="s">
        <v>32</v>
      </c>
      <c r="L150" s="137">
        <v>2300</v>
      </c>
      <c r="M150" s="137">
        <v>2300</v>
      </c>
      <c r="N150" s="69">
        <f t="shared" si="31"/>
        <v>24</v>
      </c>
      <c r="O150" s="137">
        <v>2300</v>
      </c>
      <c r="P150" s="137">
        <v>2300</v>
      </c>
      <c r="Q150" s="69">
        <f t="shared" si="32"/>
        <v>24</v>
      </c>
      <c r="R150" s="137">
        <v>2300</v>
      </c>
      <c r="S150" s="137">
        <v>2300</v>
      </c>
      <c r="T150" s="67">
        <f t="shared" si="30"/>
        <v>24</v>
      </c>
      <c r="U150" s="135">
        <v>47.16</v>
      </c>
      <c r="V150" s="141">
        <v>0</v>
      </c>
      <c r="W150" s="141"/>
      <c r="X150" s="141"/>
      <c r="Y150" s="147"/>
      <c r="Z150" s="141"/>
      <c r="AA150" s="141"/>
      <c r="AB150" s="141"/>
      <c r="AC150" s="141"/>
      <c r="AD150" s="141">
        <v>1.6</v>
      </c>
      <c r="AE150" s="141">
        <v>4</v>
      </c>
      <c r="AF150" s="141">
        <v>4</v>
      </c>
      <c r="AG150" s="141">
        <v>1.6</v>
      </c>
      <c r="AH150" s="141">
        <v>4</v>
      </c>
      <c r="AI150" s="141">
        <v>1.6</v>
      </c>
      <c r="AJ150" s="141">
        <v>4</v>
      </c>
      <c r="AK150" s="143"/>
      <c r="AL150" s="143"/>
      <c r="AM150" s="63" t="s">
        <v>187</v>
      </c>
      <c r="AN150" s="141"/>
      <c r="AO150" s="141"/>
      <c r="AP150" s="139" t="s">
        <v>188</v>
      </c>
    </row>
    <row r="151" spans="1:42" ht="25.5">
      <c r="A151" s="64">
        <f t="shared" si="34"/>
        <v>102.14400000000069</v>
      </c>
      <c r="B151" s="66" t="s">
        <v>316</v>
      </c>
      <c r="C151" s="77">
        <v>1.3</v>
      </c>
      <c r="D151" s="141" t="s">
        <v>138</v>
      </c>
      <c r="E151" s="141" t="s">
        <v>186</v>
      </c>
      <c r="F151" s="141" t="s">
        <v>53</v>
      </c>
      <c r="G151" s="141" t="s">
        <v>64</v>
      </c>
      <c r="H151" s="136">
        <v>43921</v>
      </c>
      <c r="I151" s="136">
        <v>44104</v>
      </c>
      <c r="J151" s="68" t="str">
        <f t="shared" si="33"/>
        <v>31.03.20 - 30.09.20 (6 months)</v>
      </c>
      <c r="K151" s="65" t="s">
        <v>32</v>
      </c>
      <c r="L151" s="137">
        <v>2300</v>
      </c>
      <c r="M151" s="137">
        <v>2300</v>
      </c>
      <c r="N151" s="69">
        <f t="shared" si="31"/>
        <v>24</v>
      </c>
      <c r="O151" s="137">
        <v>2300</v>
      </c>
      <c r="P151" s="137">
        <v>2300</v>
      </c>
      <c r="Q151" s="69">
        <f t="shared" si="32"/>
        <v>24</v>
      </c>
      <c r="R151" s="137">
        <v>2300</v>
      </c>
      <c r="S151" s="137">
        <v>2300</v>
      </c>
      <c r="T151" s="67">
        <f t="shared" si="30"/>
        <v>24</v>
      </c>
      <c r="U151" s="135">
        <v>47.16</v>
      </c>
      <c r="V151" s="141">
        <v>0</v>
      </c>
      <c r="W151" s="141"/>
      <c r="X151" s="141"/>
      <c r="Y151" s="147"/>
      <c r="Z151" s="141"/>
      <c r="AA151" s="141"/>
      <c r="AB151" s="141"/>
      <c r="AC151" s="141"/>
      <c r="AD151" s="141">
        <v>1.6</v>
      </c>
      <c r="AE151" s="141">
        <v>4</v>
      </c>
      <c r="AF151" s="141">
        <v>4</v>
      </c>
      <c r="AG151" s="141">
        <v>1.6</v>
      </c>
      <c r="AH151" s="141">
        <v>4</v>
      </c>
      <c r="AI151" s="141">
        <v>1.6</v>
      </c>
      <c r="AJ151" s="141">
        <v>4</v>
      </c>
      <c r="AK151" s="143"/>
      <c r="AL151" s="143"/>
      <c r="AM151" s="63" t="s">
        <v>187</v>
      </c>
      <c r="AN151" s="141"/>
      <c r="AO151" s="141"/>
      <c r="AP151" s="139" t="s">
        <v>188</v>
      </c>
    </row>
    <row r="152" spans="1:42" ht="25.5">
      <c r="A152" s="64">
        <f t="shared" si="34"/>
        <v>102.14500000000069</v>
      </c>
      <c r="B152" s="66" t="s">
        <v>316</v>
      </c>
      <c r="C152" s="77">
        <v>1.3</v>
      </c>
      <c r="D152" s="141" t="s">
        <v>138</v>
      </c>
      <c r="E152" s="141" t="s">
        <v>186</v>
      </c>
      <c r="F152" s="141" t="s">
        <v>53</v>
      </c>
      <c r="G152" s="141" t="s">
        <v>64</v>
      </c>
      <c r="H152" s="136">
        <v>43555</v>
      </c>
      <c r="I152" s="136">
        <v>43738</v>
      </c>
      <c r="J152" s="68" t="str">
        <f t="shared" si="33"/>
        <v>31.03.19 - 30.09.19 (6 months)</v>
      </c>
      <c r="K152" s="65" t="s">
        <v>32</v>
      </c>
      <c r="L152" s="137">
        <v>2300</v>
      </c>
      <c r="M152" s="137">
        <v>700</v>
      </c>
      <c r="N152" s="69">
        <f t="shared" si="31"/>
        <v>8</v>
      </c>
      <c r="O152" s="137">
        <v>2300</v>
      </c>
      <c r="P152" s="137">
        <v>700</v>
      </c>
      <c r="Q152" s="69">
        <f t="shared" si="32"/>
        <v>8</v>
      </c>
      <c r="R152" s="137">
        <v>2300</v>
      </c>
      <c r="S152" s="137">
        <v>700</v>
      </c>
      <c r="T152" s="67">
        <f t="shared" si="30"/>
        <v>8</v>
      </c>
      <c r="U152" s="135">
        <v>62</v>
      </c>
      <c r="V152" s="141">
        <v>0</v>
      </c>
      <c r="W152" s="141"/>
      <c r="X152" s="141"/>
      <c r="Y152" s="147"/>
      <c r="Z152" s="141"/>
      <c r="AA152" s="141"/>
      <c r="AB152" s="141"/>
      <c r="AC152" s="141"/>
      <c r="AD152" s="141">
        <v>1.6</v>
      </c>
      <c r="AE152" s="141">
        <v>4</v>
      </c>
      <c r="AF152" s="141">
        <v>4</v>
      </c>
      <c r="AG152" s="141">
        <v>1.6</v>
      </c>
      <c r="AH152" s="141">
        <v>4</v>
      </c>
      <c r="AI152" s="141">
        <v>1.6</v>
      </c>
      <c r="AJ152" s="141">
        <v>4</v>
      </c>
      <c r="AK152" s="143"/>
      <c r="AL152" s="143"/>
      <c r="AM152" s="63" t="s">
        <v>189</v>
      </c>
      <c r="AN152" s="141"/>
      <c r="AO152" s="141"/>
      <c r="AP152" s="139" t="s">
        <v>188</v>
      </c>
    </row>
    <row r="153" spans="1:42" ht="25.5">
      <c r="A153" s="64">
        <f t="shared" si="34"/>
        <v>102.1460000000007</v>
      </c>
      <c r="B153" s="66" t="s">
        <v>316</v>
      </c>
      <c r="C153" s="77">
        <v>1.3</v>
      </c>
      <c r="D153" s="141" t="s">
        <v>138</v>
      </c>
      <c r="E153" s="141" t="s">
        <v>186</v>
      </c>
      <c r="F153" s="141" t="s">
        <v>53</v>
      </c>
      <c r="G153" s="141" t="s">
        <v>64</v>
      </c>
      <c r="H153" s="136">
        <v>43738</v>
      </c>
      <c r="I153" s="136">
        <v>43921</v>
      </c>
      <c r="J153" s="68" t="str">
        <f t="shared" si="33"/>
        <v>30.09.19 - 31.03.20 (6 months)</v>
      </c>
      <c r="K153" s="65" t="s">
        <v>32</v>
      </c>
      <c r="L153" s="137">
        <v>2300</v>
      </c>
      <c r="M153" s="137">
        <v>700</v>
      </c>
      <c r="N153" s="69">
        <f t="shared" si="31"/>
        <v>8</v>
      </c>
      <c r="O153" s="137">
        <v>2300</v>
      </c>
      <c r="P153" s="137">
        <v>700</v>
      </c>
      <c r="Q153" s="69">
        <f t="shared" si="32"/>
        <v>8</v>
      </c>
      <c r="R153" s="137">
        <v>2300</v>
      </c>
      <c r="S153" s="137">
        <v>700</v>
      </c>
      <c r="T153" s="67">
        <f t="shared" si="30"/>
        <v>8</v>
      </c>
      <c r="U153" s="135">
        <v>62</v>
      </c>
      <c r="V153" s="141">
        <v>0</v>
      </c>
      <c r="W153" s="141"/>
      <c r="X153" s="141"/>
      <c r="Y153" s="147"/>
      <c r="Z153" s="141"/>
      <c r="AA153" s="141"/>
      <c r="AB153" s="141"/>
      <c r="AC153" s="141"/>
      <c r="AD153" s="141">
        <v>1.6</v>
      </c>
      <c r="AE153" s="141">
        <v>4</v>
      </c>
      <c r="AF153" s="141">
        <v>4</v>
      </c>
      <c r="AG153" s="141">
        <v>1.6</v>
      </c>
      <c r="AH153" s="141">
        <v>4</v>
      </c>
      <c r="AI153" s="141">
        <v>1.6</v>
      </c>
      <c r="AJ153" s="141">
        <v>4</v>
      </c>
      <c r="AK153" s="143"/>
      <c r="AL153" s="143"/>
      <c r="AM153" s="63" t="s">
        <v>189</v>
      </c>
      <c r="AN153" s="141"/>
      <c r="AO153" s="141"/>
      <c r="AP153" s="139" t="s">
        <v>188</v>
      </c>
    </row>
    <row r="154" spans="1:42" ht="25.5">
      <c r="A154" s="62">
        <f t="shared" si="34"/>
        <v>102.1470000000007</v>
      </c>
      <c r="B154" s="66" t="s">
        <v>316</v>
      </c>
      <c r="C154" s="79">
        <v>1.3</v>
      </c>
      <c r="D154" s="150" t="s">
        <v>138</v>
      </c>
      <c r="E154" s="150" t="s">
        <v>186</v>
      </c>
      <c r="F154" s="150" t="s">
        <v>53</v>
      </c>
      <c r="G154" s="150" t="s">
        <v>64</v>
      </c>
      <c r="H154" s="149">
        <v>43921</v>
      </c>
      <c r="I154" s="149">
        <v>44104</v>
      </c>
      <c r="J154" s="68" t="str">
        <f t="shared" si="33"/>
        <v>31.03.20 - 30.09.20 (6 months)</v>
      </c>
      <c r="K154" s="63" t="s">
        <v>32</v>
      </c>
      <c r="L154" s="137">
        <v>2300</v>
      </c>
      <c r="M154" s="137">
        <v>700</v>
      </c>
      <c r="N154" s="69">
        <f t="shared" si="31"/>
        <v>8</v>
      </c>
      <c r="O154" s="137">
        <v>2300</v>
      </c>
      <c r="P154" s="137">
        <v>700</v>
      </c>
      <c r="Q154" s="69">
        <f t="shared" si="32"/>
        <v>8</v>
      </c>
      <c r="R154" s="137">
        <v>2300</v>
      </c>
      <c r="S154" s="137">
        <v>700</v>
      </c>
      <c r="T154" s="67">
        <f t="shared" si="30"/>
        <v>8</v>
      </c>
      <c r="U154" s="148">
        <v>62</v>
      </c>
      <c r="V154" s="150">
        <v>0</v>
      </c>
      <c r="W154" s="150"/>
      <c r="X154" s="150"/>
      <c r="Y154" s="147"/>
      <c r="Z154" s="150"/>
      <c r="AA154" s="150"/>
      <c r="AB154" s="150"/>
      <c r="AC154" s="150"/>
      <c r="AD154" s="150">
        <v>1.6</v>
      </c>
      <c r="AE154" s="150">
        <v>4</v>
      </c>
      <c r="AF154" s="150">
        <v>4</v>
      </c>
      <c r="AG154" s="150">
        <v>1.6</v>
      </c>
      <c r="AH154" s="150">
        <v>4</v>
      </c>
      <c r="AI154" s="150">
        <v>1.6</v>
      </c>
      <c r="AJ154" s="150">
        <v>4</v>
      </c>
      <c r="AK154" s="151"/>
      <c r="AL154" s="151"/>
      <c r="AM154" s="63" t="s">
        <v>189</v>
      </c>
      <c r="AN154" s="150"/>
      <c r="AO154" s="150"/>
      <c r="AP154" s="157" t="s">
        <v>188</v>
      </c>
    </row>
    <row r="155" spans="1:42" ht="25.5">
      <c r="A155" s="64">
        <f t="shared" si="34"/>
        <v>102.14800000000071</v>
      </c>
      <c r="B155" s="66" t="s">
        <v>316</v>
      </c>
      <c r="C155" s="76">
        <v>1.3</v>
      </c>
      <c r="D155" s="160" t="s">
        <v>190</v>
      </c>
      <c r="E155" s="160" t="s">
        <v>191</v>
      </c>
      <c r="F155" s="160" t="s">
        <v>53</v>
      </c>
      <c r="G155" s="160" t="s">
        <v>192</v>
      </c>
      <c r="H155" s="161">
        <v>43555</v>
      </c>
      <c r="I155" s="162">
        <v>43738</v>
      </c>
      <c r="J155" s="68" t="str">
        <f t="shared" si="33"/>
        <v>31.03.19 - 30.09.19 (6 months)</v>
      </c>
      <c r="K155" s="70" t="s">
        <v>32</v>
      </c>
      <c r="L155" s="163">
        <v>2300</v>
      </c>
      <c r="M155" s="163">
        <v>2300</v>
      </c>
      <c r="N155" s="57">
        <f t="shared" si="31"/>
        <v>24</v>
      </c>
      <c r="O155" s="163">
        <v>2300</v>
      </c>
      <c r="P155" s="163">
        <v>2300</v>
      </c>
      <c r="Q155" s="57">
        <f t="shared" si="32"/>
        <v>24</v>
      </c>
      <c r="R155" s="163">
        <v>2300</v>
      </c>
      <c r="S155" s="163">
        <v>2300</v>
      </c>
      <c r="T155" s="57">
        <f t="shared" si="30"/>
        <v>24</v>
      </c>
      <c r="U155" s="160">
        <v>224</v>
      </c>
      <c r="V155" s="160"/>
      <c r="W155" s="160"/>
      <c r="X155" s="160"/>
      <c r="Y155" s="164" t="s">
        <v>193</v>
      </c>
      <c r="Z155" s="165"/>
      <c r="AA155" s="160"/>
      <c r="AB155" s="160"/>
      <c r="AC155" s="160"/>
      <c r="AD155" s="160">
        <v>8</v>
      </c>
      <c r="AE155" s="160">
        <v>20</v>
      </c>
      <c r="AF155" s="160">
        <v>20</v>
      </c>
      <c r="AG155" s="160">
        <v>8</v>
      </c>
      <c r="AH155" s="160">
        <v>20</v>
      </c>
      <c r="AI155" s="160">
        <v>3.6</v>
      </c>
      <c r="AJ155" s="160">
        <v>9</v>
      </c>
      <c r="AK155" s="166"/>
      <c r="AL155" s="166"/>
      <c r="AM155" s="167" t="s">
        <v>94</v>
      </c>
      <c r="AN155" s="160"/>
      <c r="AO155" s="160"/>
      <c r="AP155" s="166"/>
    </row>
    <row r="156" spans="1:42" ht="25.5">
      <c r="A156" s="64">
        <f t="shared" si="34"/>
        <v>102.14900000000071</v>
      </c>
      <c r="B156" s="66" t="s">
        <v>316</v>
      </c>
      <c r="C156" s="76">
        <v>1.3</v>
      </c>
      <c r="D156" s="160" t="s">
        <v>190</v>
      </c>
      <c r="E156" s="160" t="s">
        <v>191</v>
      </c>
      <c r="F156" s="160" t="s">
        <v>53</v>
      </c>
      <c r="G156" s="160" t="s">
        <v>192</v>
      </c>
      <c r="H156" s="161">
        <v>43738</v>
      </c>
      <c r="I156" s="162">
        <v>43921</v>
      </c>
      <c r="J156" s="68" t="str">
        <f t="shared" si="33"/>
        <v>30.09.19 - 31.03.20 (6 months)</v>
      </c>
      <c r="K156" s="70" t="s">
        <v>32</v>
      </c>
      <c r="L156" s="163">
        <v>2300</v>
      </c>
      <c r="M156" s="163">
        <v>2300</v>
      </c>
      <c r="N156" s="57">
        <f t="shared" si="31"/>
        <v>24</v>
      </c>
      <c r="O156" s="163">
        <v>2300</v>
      </c>
      <c r="P156" s="163">
        <v>2300</v>
      </c>
      <c r="Q156" s="57">
        <f t="shared" si="32"/>
        <v>24</v>
      </c>
      <c r="R156" s="163">
        <v>2300</v>
      </c>
      <c r="S156" s="163">
        <v>2300</v>
      </c>
      <c r="T156" s="71">
        <f t="shared" si="30"/>
        <v>24</v>
      </c>
      <c r="U156" s="160">
        <v>560</v>
      </c>
      <c r="V156" s="165"/>
      <c r="W156" s="165"/>
      <c r="X156" s="165"/>
      <c r="Y156" s="168" t="s">
        <v>193</v>
      </c>
      <c r="Z156" s="165"/>
      <c r="AA156" s="165"/>
      <c r="AB156" s="165"/>
      <c r="AC156" s="165"/>
      <c r="AD156" s="165">
        <v>20</v>
      </c>
      <c r="AE156" s="165">
        <v>50</v>
      </c>
      <c r="AF156" s="165">
        <v>50</v>
      </c>
      <c r="AG156" s="165">
        <v>20</v>
      </c>
      <c r="AH156" s="165">
        <v>50</v>
      </c>
      <c r="AI156" s="165">
        <v>19.600000000000001</v>
      </c>
      <c r="AJ156" s="165">
        <v>49</v>
      </c>
      <c r="AK156" s="169"/>
      <c r="AL156" s="169"/>
      <c r="AM156" s="170" t="s">
        <v>94</v>
      </c>
      <c r="AN156" s="165"/>
      <c r="AO156" s="165"/>
      <c r="AP156" s="169"/>
    </row>
    <row r="157" spans="1:42" ht="25.5">
      <c r="A157" s="64">
        <f t="shared" si="34"/>
        <v>102.15000000000072</v>
      </c>
      <c r="B157" s="66" t="s">
        <v>316</v>
      </c>
      <c r="C157" s="76">
        <v>1.3</v>
      </c>
      <c r="D157" s="160" t="s">
        <v>190</v>
      </c>
      <c r="E157" s="160" t="s">
        <v>191</v>
      </c>
      <c r="F157" s="160" t="s">
        <v>53</v>
      </c>
      <c r="G157" s="160" t="s">
        <v>192</v>
      </c>
      <c r="H157" s="162">
        <v>43921</v>
      </c>
      <c r="I157" s="162">
        <v>44104</v>
      </c>
      <c r="J157" s="68" t="str">
        <f t="shared" si="33"/>
        <v>31.03.20 - 30.09.20 (6 months)</v>
      </c>
      <c r="K157" s="70" t="s">
        <v>32</v>
      </c>
      <c r="L157" s="163">
        <v>2300</v>
      </c>
      <c r="M157" s="163">
        <v>2300</v>
      </c>
      <c r="N157" s="57">
        <f t="shared" si="31"/>
        <v>24</v>
      </c>
      <c r="O157" s="163">
        <v>2300</v>
      </c>
      <c r="P157" s="163">
        <v>2300</v>
      </c>
      <c r="Q157" s="57">
        <f t="shared" si="32"/>
        <v>24</v>
      </c>
      <c r="R157" s="163">
        <v>2300</v>
      </c>
      <c r="S157" s="163">
        <v>2300</v>
      </c>
      <c r="T157" s="71">
        <f t="shared" si="30"/>
        <v>24</v>
      </c>
      <c r="U157" s="160">
        <v>560</v>
      </c>
      <c r="V157" s="165"/>
      <c r="W157" s="165"/>
      <c r="X157" s="165"/>
      <c r="Y157" s="168" t="s">
        <v>193</v>
      </c>
      <c r="Z157" s="165"/>
      <c r="AA157" s="165"/>
      <c r="AB157" s="165"/>
      <c r="AC157" s="165"/>
      <c r="AD157" s="165">
        <v>20</v>
      </c>
      <c r="AE157" s="165">
        <v>50</v>
      </c>
      <c r="AF157" s="165">
        <v>50</v>
      </c>
      <c r="AG157" s="165">
        <v>20</v>
      </c>
      <c r="AH157" s="165">
        <v>50</v>
      </c>
      <c r="AI157" s="165">
        <v>19.600000000000001</v>
      </c>
      <c r="AJ157" s="165">
        <v>49</v>
      </c>
      <c r="AK157" s="169"/>
      <c r="AL157" s="169"/>
      <c r="AM157" s="170" t="s">
        <v>94</v>
      </c>
      <c r="AN157" s="165"/>
      <c r="AO157" s="165"/>
      <c r="AP157" s="169"/>
    </row>
    <row r="158" spans="1:42" ht="25.5">
      <c r="A158" s="64">
        <f t="shared" si="34"/>
        <v>102.15100000000072</v>
      </c>
      <c r="B158" s="66" t="s">
        <v>316</v>
      </c>
      <c r="C158" s="76">
        <v>1.3</v>
      </c>
      <c r="D158" s="160" t="s">
        <v>190</v>
      </c>
      <c r="E158" s="160" t="s">
        <v>194</v>
      </c>
      <c r="F158" s="160" t="s">
        <v>53</v>
      </c>
      <c r="G158" s="160" t="s">
        <v>192</v>
      </c>
      <c r="H158" s="161">
        <v>43555</v>
      </c>
      <c r="I158" s="162">
        <v>43738</v>
      </c>
      <c r="J158" s="68" t="str">
        <f t="shared" si="33"/>
        <v>31.03.19 - 30.09.19 (6 months)</v>
      </c>
      <c r="K158" s="70" t="s">
        <v>32</v>
      </c>
      <c r="L158" s="163">
        <v>2300</v>
      </c>
      <c r="M158" s="163">
        <v>2300</v>
      </c>
      <c r="N158" s="57">
        <f t="shared" si="31"/>
        <v>24</v>
      </c>
      <c r="O158" s="163">
        <v>2300</v>
      </c>
      <c r="P158" s="163">
        <v>2300</v>
      </c>
      <c r="Q158" s="57">
        <f t="shared" si="32"/>
        <v>24</v>
      </c>
      <c r="R158" s="163">
        <v>2300</v>
      </c>
      <c r="S158" s="163">
        <v>2300</v>
      </c>
      <c r="T158" s="71">
        <f t="shared" si="30"/>
        <v>24</v>
      </c>
      <c r="U158" s="160">
        <v>198</v>
      </c>
      <c r="V158" s="165"/>
      <c r="W158" s="165"/>
      <c r="X158" s="165"/>
      <c r="Y158" s="168" t="s">
        <v>193</v>
      </c>
      <c r="Z158" s="165"/>
      <c r="AA158" s="165"/>
      <c r="AB158" s="165"/>
      <c r="AC158" s="165"/>
      <c r="AD158" s="165">
        <v>7.2</v>
      </c>
      <c r="AE158" s="165">
        <v>18</v>
      </c>
      <c r="AF158" s="165">
        <v>18</v>
      </c>
      <c r="AG158" s="165">
        <v>7.2</v>
      </c>
      <c r="AH158" s="165">
        <v>18</v>
      </c>
      <c r="AI158" s="165">
        <v>2.8</v>
      </c>
      <c r="AJ158" s="165">
        <v>7</v>
      </c>
      <c r="AK158" s="169"/>
      <c r="AL158" s="169"/>
      <c r="AM158" s="170" t="s">
        <v>98</v>
      </c>
      <c r="AN158" s="165"/>
      <c r="AO158" s="165"/>
      <c r="AP158" s="169"/>
    </row>
    <row r="159" spans="1:42" ht="25.5">
      <c r="A159" s="64">
        <f t="shared" si="34"/>
        <v>102.15200000000073</v>
      </c>
      <c r="B159" s="66" t="s">
        <v>316</v>
      </c>
      <c r="C159" s="76">
        <v>1.3</v>
      </c>
      <c r="D159" s="160" t="s">
        <v>190</v>
      </c>
      <c r="E159" s="160" t="s">
        <v>194</v>
      </c>
      <c r="F159" s="160" t="s">
        <v>53</v>
      </c>
      <c r="G159" s="160" t="s">
        <v>192</v>
      </c>
      <c r="H159" s="161">
        <v>43738</v>
      </c>
      <c r="I159" s="162">
        <v>43921</v>
      </c>
      <c r="J159" s="68" t="str">
        <f t="shared" si="33"/>
        <v>30.09.19 - 31.03.20 (6 months)</v>
      </c>
      <c r="K159" s="70" t="s">
        <v>32</v>
      </c>
      <c r="L159" s="163">
        <v>2300</v>
      </c>
      <c r="M159" s="163">
        <v>2300</v>
      </c>
      <c r="N159" s="57">
        <f t="shared" si="31"/>
        <v>24</v>
      </c>
      <c r="O159" s="163">
        <v>2300</v>
      </c>
      <c r="P159" s="163">
        <v>2300</v>
      </c>
      <c r="Q159" s="57">
        <f t="shared" si="32"/>
        <v>24</v>
      </c>
      <c r="R159" s="163">
        <v>2300</v>
      </c>
      <c r="S159" s="163">
        <v>2300</v>
      </c>
      <c r="T159" s="71">
        <f t="shared" si="30"/>
        <v>24</v>
      </c>
      <c r="U159" s="160">
        <v>253</v>
      </c>
      <c r="V159" s="165"/>
      <c r="W159" s="165"/>
      <c r="X159" s="165"/>
      <c r="Y159" s="168" t="s">
        <v>193</v>
      </c>
      <c r="Z159" s="165"/>
      <c r="AA159" s="165"/>
      <c r="AB159" s="165"/>
      <c r="AC159" s="165"/>
      <c r="AD159" s="165">
        <v>9.1999999999999993</v>
      </c>
      <c r="AE159" s="165">
        <v>23</v>
      </c>
      <c r="AF159" s="165">
        <v>23</v>
      </c>
      <c r="AG159" s="165">
        <v>9.1999999999999993</v>
      </c>
      <c r="AH159" s="165">
        <v>23</v>
      </c>
      <c r="AI159" s="165">
        <v>4.8</v>
      </c>
      <c r="AJ159" s="165">
        <v>12</v>
      </c>
      <c r="AK159" s="169"/>
      <c r="AL159" s="169"/>
      <c r="AM159" s="170" t="s">
        <v>98</v>
      </c>
      <c r="AN159" s="165"/>
      <c r="AO159" s="165"/>
      <c r="AP159" s="169"/>
    </row>
    <row r="160" spans="1:42" ht="25.5">
      <c r="A160" s="64">
        <f t="shared" si="34"/>
        <v>102.15300000000073</v>
      </c>
      <c r="B160" s="66" t="s">
        <v>316</v>
      </c>
      <c r="C160" s="76">
        <v>1.3</v>
      </c>
      <c r="D160" s="160" t="s">
        <v>190</v>
      </c>
      <c r="E160" s="160" t="s">
        <v>194</v>
      </c>
      <c r="F160" s="160" t="s">
        <v>53</v>
      </c>
      <c r="G160" s="160" t="s">
        <v>192</v>
      </c>
      <c r="H160" s="162">
        <v>43921</v>
      </c>
      <c r="I160" s="162">
        <v>44104</v>
      </c>
      <c r="J160" s="68" t="str">
        <f t="shared" si="33"/>
        <v>31.03.20 - 30.09.20 (6 months)</v>
      </c>
      <c r="K160" s="70" t="s">
        <v>32</v>
      </c>
      <c r="L160" s="163">
        <v>2300</v>
      </c>
      <c r="M160" s="163">
        <v>2300</v>
      </c>
      <c r="N160" s="57">
        <f t="shared" si="31"/>
        <v>24</v>
      </c>
      <c r="O160" s="163">
        <v>2300</v>
      </c>
      <c r="P160" s="163">
        <v>2300</v>
      </c>
      <c r="Q160" s="57">
        <f t="shared" si="32"/>
        <v>24</v>
      </c>
      <c r="R160" s="163">
        <v>2300</v>
      </c>
      <c r="S160" s="163">
        <v>2300</v>
      </c>
      <c r="T160" s="71">
        <f t="shared" si="30"/>
        <v>24</v>
      </c>
      <c r="U160" s="160">
        <v>253</v>
      </c>
      <c r="V160" s="165"/>
      <c r="W160" s="165"/>
      <c r="X160" s="165"/>
      <c r="Y160" s="168" t="s">
        <v>193</v>
      </c>
      <c r="Z160" s="165"/>
      <c r="AA160" s="165"/>
      <c r="AB160" s="165"/>
      <c r="AC160" s="165"/>
      <c r="AD160" s="165">
        <v>9.1999999999999993</v>
      </c>
      <c r="AE160" s="165">
        <v>23</v>
      </c>
      <c r="AF160" s="165">
        <v>23</v>
      </c>
      <c r="AG160" s="165">
        <v>9.1999999999999993</v>
      </c>
      <c r="AH160" s="165">
        <v>23</v>
      </c>
      <c r="AI160" s="165">
        <v>4.8</v>
      </c>
      <c r="AJ160" s="165">
        <v>12</v>
      </c>
      <c r="AK160" s="169"/>
      <c r="AL160" s="169"/>
      <c r="AM160" s="170" t="s">
        <v>98</v>
      </c>
      <c r="AN160" s="165"/>
      <c r="AO160" s="165"/>
      <c r="AP160" s="169"/>
    </row>
    <row r="161" spans="1:42" ht="25.5">
      <c r="A161" s="64">
        <f t="shared" si="34"/>
        <v>102.15400000000074</v>
      </c>
      <c r="B161" s="66" t="s">
        <v>316</v>
      </c>
      <c r="C161" s="76">
        <v>1.3</v>
      </c>
      <c r="D161" s="160" t="s">
        <v>190</v>
      </c>
      <c r="E161" s="160" t="s">
        <v>195</v>
      </c>
      <c r="F161" s="160" t="s">
        <v>53</v>
      </c>
      <c r="G161" s="160" t="s">
        <v>192</v>
      </c>
      <c r="H161" s="161">
        <v>43555</v>
      </c>
      <c r="I161" s="162">
        <v>43738</v>
      </c>
      <c r="J161" s="68" t="str">
        <f t="shared" si="33"/>
        <v>31.03.19 - 30.09.19 (6 months)</v>
      </c>
      <c r="K161" s="70" t="s">
        <v>32</v>
      </c>
      <c r="L161" s="163">
        <v>2300</v>
      </c>
      <c r="M161" s="163">
        <v>2300</v>
      </c>
      <c r="N161" s="57">
        <f t="shared" si="31"/>
        <v>24</v>
      </c>
      <c r="O161" s="163">
        <v>2300</v>
      </c>
      <c r="P161" s="163">
        <v>2300</v>
      </c>
      <c r="Q161" s="57">
        <f t="shared" si="32"/>
        <v>24</v>
      </c>
      <c r="R161" s="163">
        <v>2300</v>
      </c>
      <c r="S161" s="163">
        <v>2300</v>
      </c>
      <c r="T161" s="71">
        <f t="shared" si="30"/>
        <v>24</v>
      </c>
      <c r="U161" s="160">
        <v>345</v>
      </c>
      <c r="V161" s="165"/>
      <c r="W161" s="165"/>
      <c r="X161" s="165"/>
      <c r="Y161" s="168" t="s">
        <v>193</v>
      </c>
      <c r="Z161" s="165"/>
      <c r="AA161" s="165"/>
      <c r="AB161" s="165"/>
      <c r="AC161" s="165"/>
      <c r="AD161" s="165">
        <v>11.6</v>
      </c>
      <c r="AE161" s="165">
        <v>29</v>
      </c>
      <c r="AF161" s="165">
        <v>29</v>
      </c>
      <c r="AG161" s="165">
        <v>11.6</v>
      </c>
      <c r="AH161" s="165">
        <v>29</v>
      </c>
      <c r="AI161" s="165">
        <v>11.6</v>
      </c>
      <c r="AJ161" s="165">
        <v>29</v>
      </c>
      <c r="AK161" s="169"/>
      <c r="AL161" s="169"/>
      <c r="AM161" s="170" t="s">
        <v>115</v>
      </c>
      <c r="AN161" s="165"/>
      <c r="AO161" s="165"/>
      <c r="AP161" s="169"/>
    </row>
    <row r="162" spans="1:42" ht="25.5">
      <c r="A162" s="64">
        <f t="shared" si="34"/>
        <v>102.15500000000074</v>
      </c>
      <c r="B162" s="66" t="s">
        <v>316</v>
      </c>
      <c r="C162" s="76">
        <v>1.3</v>
      </c>
      <c r="D162" s="160" t="s">
        <v>190</v>
      </c>
      <c r="E162" s="160" t="s">
        <v>195</v>
      </c>
      <c r="F162" s="160" t="s">
        <v>53</v>
      </c>
      <c r="G162" s="160" t="s">
        <v>192</v>
      </c>
      <c r="H162" s="161">
        <v>43738</v>
      </c>
      <c r="I162" s="162">
        <v>43921</v>
      </c>
      <c r="J162" s="68" t="str">
        <f t="shared" si="33"/>
        <v>30.09.19 - 31.03.20 (6 months)</v>
      </c>
      <c r="K162" s="70" t="s">
        <v>32</v>
      </c>
      <c r="L162" s="163">
        <v>2300</v>
      </c>
      <c r="M162" s="163">
        <v>2300</v>
      </c>
      <c r="N162" s="57">
        <f t="shared" si="31"/>
        <v>24</v>
      </c>
      <c r="O162" s="163">
        <v>2300</v>
      </c>
      <c r="P162" s="163">
        <v>2300</v>
      </c>
      <c r="Q162" s="57">
        <f t="shared" si="32"/>
        <v>24</v>
      </c>
      <c r="R162" s="163">
        <v>2300</v>
      </c>
      <c r="S162" s="163">
        <v>2300</v>
      </c>
      <c r="T162" s="71">
        <f t="shared" si="30"/>
        <v>24</v>
      </c>
      <c r="U162" s="160">
        <v>345</v>
      </c>
      <c r="V162" s="165"/>
      <c r="W162" s="165"/>
      <c r="X162" s="165"/>
      <c r="Y162" s="168" t="s">
        <v>193</v>
      </c>
      <c r="Z162" s="165"/>
      <c r="AA162" s="165"/>
      <c r="AB162" s="165"/>
      <c r="AC162" s="165"/>
      <c r="AD162" s="165">
        <v>11.6</v>
      </c>
      <c r="AE162" s="165">
        <v>29</v>
      </c>
      <c r="AF162" s="165">
        <v>29</v>
      </c>
      <c r="AG162" s="165">
        <v>11.6</v>
      </c>
      <c r="AH162" s="165">
        <v>29</v>
      </c>
      <c r="AI162" s="165">
        <v>11.6</v>
      </c>
      <c r="AJ162" s="165">
        <v>29</v>
      </c>
      <c r="AK162" s="169"/>
      <c r="AL162" s="169"/>
      <c r="AM162" s="170" t="s">
        <v>115</v>
      </c>
      <c r="AN162" s="165"/>
      <c r="AO162" s="165"/>
      <c r="AP162" s="169"/>
    </row>
    <row r="163" spans="1:42" ht="25.5">
      <c r="A163" s="64">
        <f t="shared" si="34"/>
        <v>102.15600000000074</v>
      </c>
      <c r="B163" s="66" t="s">
        <v>316</v>
      </c>
      <c r="C163" s="76">
        <v>1.3</v>
      </c>
      <c r="D163" s="160" t="s">
        <v>190</v>
      </c>
      <c r="E163" s="160" t="s">
        <v>195</v>
      </c>
      <c r="F163" s="160" t="s">
        <v>53</v>
      </c>
      <c r="G163" s="160" t="s">
        <v>192</v>
      </c>
      <c r="H163" s="162">
        <v>43921</v>
      </c>
      <c r="I163" s="162">
        <v>44104</v>
      </c>
      <c r="J163" s="68" t="str">
        <f t="shared" si="33"/>
        <v>31.03.20 - 30.09.20 (6 months)</v>
      </c>
      <c r="K163" s="70" t="s">
        <v>32</v>
      </c>
      <c r="L163" s="163">
        <v>2300</v>
      </c>
      <c r="M163" s="163">
        <v>2300</v>
      </c>
      <c r="N163" s="57">
        <f t="shared" si="31"/>
        <v>24</v>
      </c>
      <c r="O163" s="163">
        <v>2300</v>
      </c>
      <c r="P163" s="163">
        <v>2300</v>
      </c>
      <c r="Q163" s="57">
        <f t="shared" si="32"/>
        <v>24</v>
      </c>
      <c r="R163" s="163">
        <v>2300</v>
      </c>
      <c r="S163" s="163">
        <v>2300</v>
      </c>
      <c r="T163" s="71">
        <f t="shared" si="30"/>
        <v>24</v>
      </c>
      <c r="U163" s="160">
        <v>345</v>
      </c>
      <c r="V163" s="165"/>
      <c r="W163" s="165"/>
      <c r="X163" s="165"/>
      <c r="Y163" s="168" t="s">
        <v>193</v>
      </c>
      <c r="Z163" s="165"/>
      <c r="AA163" s="165"/>
      <c r="AB163" s="165"/>
      <c r="AC163" s="165"/>
      <c r="AD163" s="165">
        <v>11.6</v>
      </c>
      <c r="AE163" s="165">
        <v>29</v>
      </c>
      <c r="AF163" s="165">
        <v>29</v>
      </c>
      <c r="AG163" s="165">
        <v>11.6</v>
      </c>
      <c r="AH163" s="165">
        <v>29</v>
      </c>
      <c r="AI163" s="165">
        <v>11.6</v>
      </c>
      <c r="AJ163" s="165">
        <v>29</v>
      </c>
      <c r="AK163" s="169"/>
      <c r="AL163" s="169"/>
      <c r="AM163" s="170" t="s">
        <v>115</v>
      </c>
      <c r="AN163" s="165"/>
      <c r="AO163" s="165"/>
      <c r="AP163" s="169"/>
    </row>
    <row r="164" spans="1:42" ht="25.5">
      <c r="A164" s="64">
        <f t="shared" si="34"/>
        <v>102.15700000000075</v>
      </c>
      <c r="B164" s="66" t="s">
        <v>316</v>
      </c>
      <c r="C164" s="76">
        <v>1.3</v>
      </c>
      <c r="D164" s="160" t="s">
        <v>190</v>
      </c>
      <c r="E164" s="160" t="s">
        <v>196</v>
      </c>
      <c r="F164" s="160" t="s">
        <v>53</v>
      </c>
      <c r="G164" s="160" t="s">
        <v>192</v>
      </c>
      <c r="H164" s="161">
        <v>43738</v>
      </c>
      <c r="I164" s="162">
        <v>43921</v>
      </c>
      <c r="J164" s="68" t="str">
        <f t="shared" si="33"/>
        <v>30.09.19 - 31.03.20 (6 months)</v>
      </c>
      <c r="K164" s="70" t="s">
        <v>32</v>
      </c>
      <c r="L164" s="163">
        <v>2300</v>
      </c>
      <c r="M164" s="163">
        <v>2300</v>
      </c>
      <c r="N164" s="57">
        <f t="shared" si="31"/>
        <v>24</v>
      </c>
      <c r="O164" s="163">
        <v>2300</v>
      </c>
      <c r="P164" s="163">
        <v>2300</v>
      </c>
      <c r="Q164" s="57">
        <f t="shared" si="32"/>
        <v>24</v>
      </c>
      <c r="R164" s="163">
        <v>2300</v>
      </c>
      <c r="S164" s="163">
        <v>2300</v>
      </c>
      <c r="T164" s="71">
        <f t="shared" si="30"/>
        <v>24</v>
      </c>
      <c r="U164" s="160">
        <v>583</v>
      </c>
      <c r="V164" s="165"/>
      <c r="W164" s="165"/>
      <c r="X164" s="165"/>
      <c r="Y164" s="168" t="s">
        <v>193</v>
      </c>
      <c r="Z164" s="165"/>
      <c r="AA164" s="165"/>
      <c r="AB164" s="165"/>
      <c r="AC164" s="165"/>
      <c r="AD164" s="165">
        <v>19.600000000000001</v>
      </c>
      <c r="AE164" s="165">
        <v>49</v>
      </c>
      <c r="AF164" s="165">
        <v>49</v>
      </c>
      <c r="AG164" s="165">
        <v>19.600000000000001</v>
      </c>
      <c r="AH164" s="165">
        <v>49</v>
      </c>
      <c r="AI164" s="165">
        <v>19.600000000000001</v>
      </c>
      <c r="AJ164" s="165">
        <v>49</v>
      </c>
      <c r="AK164" s="169"/>
      <c r="AL164" s="169"/>
      <c r="AM164" s="170" t="s">
        <v>121</v>
      </c>
      <c r="AN164" s="165"/>
      <c r="AO164" s="165"/>
      <c r="AP164" s="169"/>
    </row>
    <row r="165" spans="1:42" ht="25.5">
      <c r="A165" s="64">
        <f t="shared" si="34"/>
        <v>102.15800000000075</v>
      </c>
      <c r="B165" s="66" t="s">
        <v>316</v>
      </c>
      <c r="C165" s="76">
        <v>1.3</v>
      </c>
      <c r="D165" s="160" t="s">
        <v>190</v>
      </c>
      <c r="E165" s="160" t="s">
        <v>196</v>
      </c>
      <c r="F165" s="160" t="s">
        <v>53</v>
      </c>
      <c r="G165" s="160" t="s">
        <v>192</v>
      </c>
      <c r="H165" s="162">
        <v>43921</v>
      </c>
      <c r="I165" s="162">
        <v>44104</v>
      </c>
      <c r="J165" s="68" t="str">
        <f t="shared" si="33"/>
        <v>31.03.20 - 30.09.20 (6 months)</v>
      </c>
      <c r="K165" s="70" t="s">
        <v>32</v>
      </c>
      <c r="L165" s="163">
        <v>2300</v>
      </c>
      <c r="M165" s="163">
        <v>2300</v>
      </c>
      <c r="N165" s="57">
        <f t="shared" si="31"/>
        <v>24</v>
      </c>
      <c r="O165" s="163">
        <v>2300</v>
      </c>
      <c r="P165" s="163">
        <v>2300</v>
      </c>
      <c r="Q165" s="57">
        <f t="shared" si="32"/>
        <v>24</v>
      </c>
      <c r="R165" s="163">
        <v>2300</v>
      </c>
      <c r="S165" s="163">
        <v>2300</v>
      </c>
      <c r="T165" s="71">
        <f t="shared" si="30"/>
        <v>24</v>
      </c>
      <c r="U165" s="160">
        <v>583</v>
      </c>
      <c r="V165" s="165"/>
      <c r="W165" s="165"/>
      <c r="X165" s="165"/>
      <c r="Y165" s="168" t="s">
        <v>193</v>
      </c>
      <c r="Z165" s="165"/>
      <c r="AA165" s="165"/>
      <c r="AB165" s="165"/>
      <c r="AC165" s="165"/>
      <c r="AD165" s="165">
        <v>19.600000000000001</v>
      </c>
      <c r="AE165" s="165">
        <v>49</v>
      </c>
      <c r="AF165" s="165">
        <v>49</v>
      </c>
      <c r="AG165" s="165">
        <v>19.600000000000001</v>
      </c>
      <c r="AH165" s="165">
        <v>49</v>
      </c>
      <c r="AI165" s="165">
        <v>19.600000000000001</v>
      </c>
      <c r="AJ165" s="165">
        <v>49</v>
      </c>
      <c r="AK165" s="169"/>
      <c r="AL165" s="169"/>
      <c r="AM165" s="170" t="s">
        <v>121</v>
      </c>
      <c r="AN165" s="165"/>
      <c r="AO165" s="165"/>
      <c r="AP165" s="169"/>
    </row>
    <row r="166" spans="1:42" ht="25.5">
      <c r="A166" s="64">
        <f t="shared" si="34"/>
        <v>102.15900000000076</v>
      </c>
      <c r="B166" s="66" t="s">
        <v>316</v>
      </c>
      <c r="C166" s="76">
        <v>1.3</v>
      </c>
      <c r="D166" s="160" t="s">
        <v>190</v>
      </c>
      <c r="E166" s="160" t="s">
        <v>197</v>
      </c>
      <c r="F166" s="160" t="s">
        <v>53</v>
      </c>
      <c r="G166" s="160" t="s">
        <v>192</v>
      </c>
      <c r="H166" s="161">
        <v>43555</v>
      </c>
      <c r="I166" s="162">
        <v>43738</v>
      </c>
      <c r="J166" s="68" t="str">
        <f t="shared" si="33"/>
        <v>31.03.19 - 30.09.19 (6 months)</v>
      </c>
      <c r="K166" s="70" t="s">
        <v>32</v>
      </c>
      <c r="L166" s="163">
        <v>2300</v>
      </c>
      <c r="M166" s="163">
        <v>2300</v>
      </c>
      <c r="N166" s="57">
        <f t="shared" si="31"/>
        <v>24</v>
      </c>
      <c r="O166" s="163">
        <v>2300</v>
      </c>
      <c r="P166" s="163">
        <v>2300</v>
      </c>
      <c r="Q166" s="57">
        <f t="shared" si="32"/>
        <v>24</v>
      </c>
      <c r="R166" s="163">
        <v>2300</v>
      </c>
      <c r="S166" s="163">
        <v>2300</v>
      </c>
      <c r="T166" s="71">
        <f t="shared" si="30"/>
        <v>24</v>
      </c>
      <c r="U166" s="160">
        <v>119</v>
      </c>
      <c r="V166" s="165"/>
      <c r="W166" s="165"/>
      <c r="X166" s="165"/>
      <c r="Y166" s="168" t="s">
        <v>193</v>
      </c>
      <c r="Z166" s="165"/>
      <c r="AA166" s="165"/>
      <c r="AB166" s="165"/>
      <c r="AC166" s="165"/>
      <c r="AD166" s="165">
        <v>4</v>
      </c>
      <c r="AE166" s="165">
        <v>10</v>
      </c>
      <c r="AF166" s="165">
        <v>10</v>
      </c>
      <c r="AG166" s="165">
        <v>4</v>
      </c>
      <c r="AH166" s="165">
        <v>10</v>
      </c>
      <c r="AI166" s="165">
        <v>4</v>
      </c>
      <c r="AJ166" s="165">
        <v>10</v>
      </c>
      <c r="AK166" s="169"/>
      <c r="AL166" s="169"/>
      <c r="AM166" s="170" t="s">
        <v>124</v>
      </c>
      <c r="AN166" s="165"/>
      <c r="AO166" s="165"/>
      <c r="AP166" s="169"/>
    </row>
    <row r="167" spans="1:42" ht="25.5">
      <c r="A167" s="64">
        <f t="shared" si="34"/>
        <v>102.16000000000076</v>
      </c>
      <c r="B167" s="66" t="s">
        <v>316</v>
      </c>
      <c r="C167" s="76">
        <v>1.3</v>
      </c>
      <c r="D167" s="160" t="s">
        <v>190</v>
      </c>
      <c r="E167" s="160" t="s">
        <v>197</v>
      </c>
      <c r="F167" s="160" t="s">
        <v>53</v>
      </c>
      <c r="G167" s="160" t="s">
        <v>192</v>
      </c>
      <c r="H167" s="161">
        <v>43738</v>
      </c>
      <c r="I167" s="162">
        <v>43921</v>
      </c>
      <c r="J167" s="68" t="str">
        <f t="shared" si="33"/>
        <v>30.09.19 - 31.03.20 (6 months)</v>
      </c>
      <c r="K167" s="70" t="s">
        <v>32</v>
      </c>
      <c r="L167" s="163">
        <v>2300</v>
      </c>
      <c r="M167" s="163">
        <v>2300</v>
      </c>
      <c r="N167" s="57">
        <f t="shared" si="31"/>
        <v>24</v>
      </c>
      <c r="O167" s="163">
        <v>2300</v>
      </c>
      <c r="P167" s="163">
        <v>2300</v>
      </c>
      <c r="Q167" s="57">
        <f t="shared" si="32"/>
        <v>24</v>
      </c>
      <c r="R167" s="163">
        <v>2300</v>
      </c>
      <c r="S167" s="163">
        <v>2300</v>
      </c>
      <c r="T167" s="71">
        <f t="shared" si="30"/>
        <v>24</v>
      </c>
      <c r="U167" s="160">
        <v>690</v>
      </c>
      <c r="V167" s="165"/>
      <c r="W167" s="165"/>
      <c r="X167" s="165"/>
      <c r="Y167" s="168" t="s">
        <v>193</v>
      </c>
      <c r="Z167" s="165"/>
      <c r="AA167" s="165"/>
      <c r="AB167" s="165"/>
      <c r="AC167" s="165"/>
      <c r="AD167" s="165">
        <v>24</v>
      </c>
      <c r="AE167" s="165">
        <v>60</v>
      </c>
      <c r="AF167" s="165">
        <v>60</v>
      </c>
      <c r="AG167" s="165">
        <v>24</v>
      </c>
      <c r="AH167" s="165">
        <v>60</v>
      </c>
      <c r="AI167" s="165">
        <v>24</v>
      </c>
      <c r="AJ167" s="165">
        <v>40</v>
      </c>
      <c r="AK167" s="169"/>
      <c r="AL167" s="169"/>
      <c r="AM167" s="170" t="s">
        <v>124</v>
      </c>
      <c r="AN167" s="165"/>
      <c r="AO167" s="165"/>
      <c r="AP167" s="169"/>
    </row>
    <row r="168" spans="1:42" ht="25.5">
      <c r="A168" s="64">
        <f t="shared" si="34"/>
        <v>102.16100000000077</v>
      </c>
      <c r="B168" s="66" t="s">
        <v>316</v>
      </c>
      <c r="C168" s="76">
        <v>1.3</v>
      </c>
      <c r="D168" s="160" t="s">
        <v>190</v>
      </c>
      <c r="E168" s="160" t="s">
        <v>197</v>
      </c>
      <c r="F168" s="160" t="s">
        <v>53</v>
      </c>
      <c r="G168" s="160" t="s">
        <v>192</v>
      </c>
      <c r="H168" s="162">
        <v>43921</v>
      </c>
      <c r="I168" s="162">
        <v>44104</v>
      </c>
      <c r="J168" s="68" t="str">
        <f t="shared" si="33"/>
        <v>31.03.20 - 30.09.20 (6 months)</v>
      </c>
      <c r="K168" s="70" t="s">
        <v>32</v>
      </c>
      <c r="L168" s="163">
        <v>2300</v>
      </c>
      <c r="M168" s="163">
        <v>2300</v>
      </c>
      <c r="N168" s="57">
        <f t="shared" si="31"/>
        <v>24</v>
      </c>
      <c r="O168" s="163">
        <v>2300</v>
      </c>
      <c r="P168" s="163">
        <v>2300</v>
      </c>
      <c r="Q168" s="57">
        <f t="shared" si="32"/>
        <v>24</v>
      </c>
      <c r="R168" s="163">
        <v>2300</v>
      </c>
      <c r="S168" s="163">
        <v>2300</v>
      </c>
      <c r="T168" s="71">
        <f t="shared" si="30"/>
        <v>24</v>
      </c>
      <c r="U168" s="160">
        <v>690</v>
      </c>
      <c r="V168" s="165"/>
      <c r="W168" s="165"/>
      <c r="X168" s="165"/>
      <c r="Y168" s="168" t="s">
        <v>193</v>
      </c>
      <c r="Z168" s="165"/>
      <c r="AA168" s="165"/>
      <c r="AB168" s="165"/>
      <c r="AC168" s="165"/>
      <c r="AD168" s="165">
        <v>24</v>
      </c>
      <c r="AE168" s="165">
        <v>60</v>
      </c>
      <c r="AF168" s="165">
        <v>60</v>
      </c>
      <c r="AG168" s="165">
        <v>24</v>
      </c>
      <c r="AH168" s="165">
        <v>60</v>
      </c>
      <c r="AI168" s="165">
        <v>24</v>
      </c>
      <c r="AJ168" s="165">
        <v>40</v>
      </c>
      <c r="AK168" s="169"/>
      <c r="AL168" s="169"/>
      <c r="AM168" s="170" t="s">
        <v>124</v>
      </c>
      <c r="AN168" s="165"/>
      <c r="AO168" s="165"/>
      <c r="AP168" s="169"/>
    </row>
    <row r="169" spans="1:42" ht="25.5">
      <c r="A169" s="64">
        <f t="shared" si="34"/>
        <v>102.16200000000077</v>
      </c>
      <c r="B169" s="66" t="s">
        <v>316</v>
      </c>
      <c r="C169" s="76">
        <v>1.3</v>
      </c>
      <c r="D169" s="160" t="s">
        <v>190</v>
      </c>
      <c r="E169" s="160" t="s">
        <v>198</v>
      </c>
      <c r="F169" s="160" t="s">
        <v>53</v>
      </c>
      <c r="G169" s="160" t="s">
        <v>192</v>
      </c>
      <c r="H169" s="161">
        <v>43738</v>
      </c>
      <c r="I169" s="162">
        <v>43921</v>
      </c>
      <c r="J169" s="68" t="str">
        <f t="shared" si="33"/>
        <v>30.09.19 - 31.03.20 (6 months)</v>
      </c>
      <c r="K169" s="70" t="s">
        <v>32</v>
      </c>
      <c r="L169" s="163">
        <v>2300</v>
      </c>
      <c r="M169" s="163">
        <v>2300</v>
      </c>
      <c r="N169" s="57">
        <f t="shared" si="31"/>
        <v>24</v>
      </c>
      <c r="O169" s="163">
        <v>2300</v>
      </c>
      <c r="P169" s="163">
        <v>2300</v>
      </c>
      <c r="Q169" s="57">
        <f t="shared" si="32"/>
        <v>24</v>
      </c>
      <c r="R169" s="163">
        <v>2300</v>
      </c>
      <c r="S169" s="163">
        <v>2300</v>
      </c>
      <c r="T169" s="71">
        <f t="shared" si="30"/>
        <v>24</v>
      </c>
      <c r="U169" s="160">
        <v>220</v>
      </c>
      <c r="V169" s="165"/>
      <c r="W169" s="165"/>
      <c r="X169" s="165"/>
      <c r="Y169" s="168" t="s">
        <v>193</v>
      </c>
      <c r="Z169" s="165"/>
      <c r="AA169" s="165"/>
      <c r="AB169" s="165"/>
      <c r="AC169" s="165"/>
      <c r="AD169" s="165">
        <v>8</v>
      </c>
      <c r="AE169" s="165">
        <v>20</v>
      </c>
      <c r="AF169" s="165">
        <v>20</v>
      </c>
      <c r="AG169" s="165">
        <v>8</v>
      </c>
      <c r="AH169" s="165">
        <v>20</v>
      </c>
      <c r="AI169" s="165">
        <v>3.6</v>
      </c>
      <c r="AJ169" s="165">
        <v>9</v>
      </c>
      <c r="AK169" s="169"/>
      <c r="AL169" s="169"/>
      <c r="AM169" s="170" t="s">
        <v>126</v>
      </c>
      <c r="AN169" s="165"/>
      <c r="AO169" s="165"/>
      <c r="AP169" s="169"/>
    </row>
    <row r="170" spans="1:42" ht="25.5">
      <c r="A170" s="64">
        <f t="shared" si="34"/>
        <v>102.16300000000078</v>
      </c>
      <c r="B170" s="66" t="s">
        <v>316</v>
      </c>
      <c r="C170" s="76">
        <v>1.3</v>
      </c>
      <c r="D170" s="160" t="s">
        <v>190</v>
      </c>
      <c r="E170" s="160" t="s">
        <v>198</v>
      </c>
      <c r="F170" s="160" t="s">
        <v>53</v>
      </c>
      <c r="G170" s="160" t="s">
        <v>192</v>
      </c>
      <c r="H170" s="162">
        <v>43921</v>
      </c>
      <c r="I170" s="162">
        <v>44104</v>
      </c>
      <c r="J170" s="68" t="str">
        <f t="shared" si="33"/>
        <v>31.03.20 - 30.09.20 (6 months)</v>
      </c>
      <c r="K170" s="70" t="s">
        <v>32</v>
      </c>
      <c r="L170" s="163">
        <v>2300</v>
      </c>
      <c r="M170" s="163">
        <v>2300</v>
      </c>
      <c r="N170" s="57">
        <f t="shared" si="31"/>
        <v>24</v>
      </c>
      <c r="O170" s="163">
        <v>2300</v>
      </c>
      <c r="P170" s="163">
        <v>2300</v>
      </c>
      <c r="Q170" s="57">
        <f t="shared" si="32"/>
        <v>24</v>
      </c>
      <c r="R170" s="163">
        <v>2300</v>
      </c>
      <c r="S170" s="163">
        <v>2300</v>
      </c>
      <c r="T170" s="71">
        <f t="shared" si="30"/>
        <v>24</v>
      </c>
      <c r="U170" s="160">
        <v>220</v>
      </c>
      <c r="V170" s="165"/>
      <c r="W170" s="165"/>
      <c r="X170" s="165"/>
      <c r="Y170" s="168" t="s">
        <v>193</v>
      </c>
      <c r="Z170" s="165"/>
      <c r="AA170" s="165"/>
      <c r="AB170" s="165"/>
      <c r="AC170" s="165"/>
      <c r="AD170" s="165">
        <v>8</v>
      </c>
      <c r="AE170" s="165">
        <v>20</v>
      </c>
      <c r="AF170" s="165">
        <v>20</v>
      </c>
      <c r="AG170" s="165">
        <v>8</v>
      </c>
      <c r="AH170" s="165">
        <v>20</v>
      </c>
      <c r="AI170" s="165">
        <v>3.6</v>
      </c>
      <c r="AJ170" s="165">
        <v>9</v>
      </c>
      <c r="AK170" s="169"/>
      <c r="AL170" s="169"/>
      <c r="AM170" s="170" t="s">
        <v>126</v>
      </c>
      <c r="AN170" s="165"/>
      <c r="AO170" s="165"/>
      <c r="AP170" s="169"/>
    </row>
    <row r="171" spans="1:42" ht="25.5">
      <c r="A171" s="62">
        <f t="shared" si="34"/>
        <v>102.16400000000078</v>
      </c>
      <c r="B171" s="66" t="s">
        <v>316</v>
      </c>
      <c r="C171" s="78">
        <v>1.3</v>
      </c>
      <c r="D171" s="160" t="s">
        <v>190</v>
      </c>
      <c r="E171" s="160" t="s">
        <v>191</v>
      </c>
      <c r="F171" s="160" t="s">
        <v>53</v>
      </c>
      <c r="G171" s="160" t="s">
        <v>192</v>
      </c>
      <c r="H171" s="161">
        <v>43555</v>
      </c>
      <c r="I171" s="162">
        <v>43738</v>
      </c>
      <c r="J171" s="68" t="str">
        <f t="shared" si="33"/>
        <v>31.03.19 - 30.09.19 (6 months)</v>
      </c>
      <c r="K171" s="70" t="s">
        <v>32</v>
      </c>
      <c r="L171" s="163">
        <v>2300</v>
      </c>
      <c r="M171" s="163">
        <v>700</v>
      </c>
      <c r="N171" s="57">
        <f t="shared" si="31"/>
        <v>8</v>
      </c>
      <c r="O171" s="163">
        <v>2300</v>
      </c>
      <c r="P171" s="163">
        <v>700</v>
      </c>
      <c r="Q171" s="57">
        <f t="shared" si="32"/>
        <v>8</v>
      </c>
      <c r="R171" s="163">
        <v>2300</v>
      </c>
      <c r="S171" s="163">
        <v>700</v>
      </c>
      <c r="T171" s="71">
        <f t="shared" si="30"/>
        <v>8</v>
      </c>
      <c r="U171" s="165">
        <v>200</v>
      </c>
      <c r="V171" s="165"/>
      <c r="W171" s="165"/>
      <c r="X171" s="165"/>
      <c r="Y171" s="168" t="s">
        <v>193</v>
      </c>
      <c r="Z171" s="165"/>
      <c r="AA171" s="165"/>
      <c r="AB171" s="165"/>
      <c r="AC171" s="165"/>
      <c r="AD171" s="160">
        <v>8</v>
      </c>
      <c r="AE171" s="160">
        <v>20</v>
      </c>
      <c r="AF171" s="160">
        <v>20</v>
      </c>
      <c r="AG171" s="160">
        <v>8</v>
      </c>
      <c r="AH171" s="160">
        <v>20</v>
      </c>
      <c r="AI171" s="160">
        <v>3.2</v>
      </c>
      <c r="AJ171" s="160">
        <v>8</v>
      </c>
      <c r="AK171" s="166"/>
      <c r="AL171" s="166"/>
      <c r="AM171" s="167" t="s">
        <v>152</v>
      </c>
      <c r="AN171" s="165"/>
      <c r="AO171" s="165"/>
      <c r="AP171" s="169"/>
    </row>
    <row r="172" spans="1:42" ht="25.5">
      <c r="A172" s="62">
        <f t="shared" si="34"/>
        <v>102.16500000000079</v>
      </c>
      <c r="B172" s="66" t="s">
        <v>316</v>
      </c>
      <c r="C172" s="78">
        <v>1.3</v>
      </c>
      <c r="D172" s="160" t="s">
        <v>190</v>
      </c>
      <c r="E172" s="160" t="s">
        <v>191</v>
      </c>
      <c r="F172" s="160" t="s">
        <v>53</v>
      </c>
      <c r="G172" s="160" t="s">
        <v>192</v>
      </c>
      <c r="H172" s="161">
        <v>43556</v>
      </c>
      <c r="I172" s="162">
        <v>43738</v>
      </c>
      <c r="J172" s="68" t="str">
        <f t="shared" si="33"/>
        <v>01.04.19 - 30.09.19 (6 months)</v>
      </c>
      <c r="K172" s="70" t="s">
        <v>32</v>
      </c>
      <c r="L172" s="163">
        <v>700</v>
      </c>
      <c r="M172" s="163">
        <v>1500</v>
      </c>
      <c r="N172" s="57">
        <f t="shared" si="31"/>
        <v>8</v>
      </c>
      <c r="O172" s="163">
        <v>700</v>
      </c>
      <c r="P172" s="163">
        <v>1500</v>
      </c>
      <c r="Q172" s="57">
        <f t="shared" si="32"/>
        <v>8</v>
      </c>
      <c r="R172" s="163">
        <v>700</v>
      </c>
      <c r="S172" s="163">
        <v>1500</v>
      </c>
      <c r="T172" s="71">
        <f t="shared" si="30"/>
        <v>8</v>
      </c>
      <c r="U172" s="165">
        <v>200</v>
      </c>
      <c r="V172" s="165"/>
      <c r="W172" s="165"/>
      <c r="X172" s="165"/>
      <c r="Y172" s="168" t="s">
        <v>193</v>
      </c>
      <c r="Z172" s="165"/>
      <c r="AA172" s="165"/>
      <c r="AB172" s="165"/>
      <c r="AC172" s="165"/>
      <c r="AD172" s="160">
        <v>8</v>
      </c>
      <c r="AE172" s="160">
        <v>20</v>
      </c>
      <c r="AF172" s="160">
        <v>20</v>
      </c>
      <c r="AG172" s="160">
        <v>8</v>
      </c>
      <c r="AH172" s="160">
        <v>20</v>
      </c>
      <c r="AI172" s="160">
        <v>3.6</v>
      </c>
      <c r="AJ172" s="160">
        <v>9</v>
      </c>
      <c r="AK172" s="169"/>
      <c r="AL172" s="169"/>
      <c r="AM172" s="170" t="s">
        <v>152</v>
      </c>
      <c r="AN172" s="165"/>
      <c r="AO172" s="165"/>
      <c r="AP172" s="169"/>
    </row>
    <row r="173" spans="1:42" ht="25.5">
      <c r="A173" s="62">
        <f t="shared" si="34"/>
        <v>102.16600000000079</v>
      </c>
      <c r="B173" s="66" t="s">
        <v>316</v>
      </c>
      <c r="C173" s="78">
        <v>1.3</v>
      </c>
      <c r="D173" s="160" t="s">
        <v>190</v>
      </c>
      <c r="E173" s="160" t="s">
        <v>191</v>
      </c>
      <c r="F173" s="160" t="s">
        <v>53</v>
      </c>
      <c r="G173" s="160" t="s">
        <v>192</v>
      </c>
      <c r="H173" s="161">
        <v>43556</v>
      </c>
      <c r="I173" s="162">
        <v>43738</v>
      </c>
      <c r="J173" s="68" t="str">
        <f t="shared" si="33"/>
        <v>01.04.19 - 30.09.19 (6 months)</v>
      </c>
      <c r="K173" s="70" t="s">
        <v>32</v>
      </c>
      <c r="L173" s="163">
        <v>1900</v>
      </c>
      <c r="M173" s="163">
        <v>2300</v>
      </c>
      <c r="N173" s="57">
        <f t="shared" si="31"/>
        <v>4</v>
      </c>
      <c r="O173" s="163">
        <v>1900</v>
      </c>
      <c r="P173" s="163">
        <v>2300</v>
      </c>
      <c r="Q173" s="57">
        <f t="shared" si="32"/>
        <v>4</v>
      </c>
      <c r="R173" s="163">
        <v>1900</v>
      </c>
      <c r="S173" s="163">
        <v>2300</v>
      </c>
      <c r="T173" s="71">
        <f t="shared" si="30"/>
        <v>4</v>
      </c>
      <c r="U173" s="165">
        <v>200</v>
      </c>
      <c r="V173" s="165"/>
      <c r="W173" s="165"/>
      <c r="X173" s="165"/>
      <c r="Y173" s="168" t="s">
        <v>193</v>
      </c>
      <c r="Z173" s="165"/>
      <c r="AA173" s="165"/>
      <c r="AB173" s="165"/>
      <c r="AC173" s="165"/>
      <c r="AD173" s="160">
        <v>8</v>
      </c>
      <c r="AE173" s="160">
        <v>20</v>
      </c>
      <c r="AF173" s="160">
        <v>20</v>
      </c>
      <c r="AG173" s="160">
        <v>8</v>
      </c>
      <c r="AH173" s="160">
        <v>20</v>
      </c>
      <c r="AI173" s="160">
        <v>3.6</v>
      </c>
      <c r="AJ173" s="160">
        <v>9</v>
      </c>
      <c r="AK173" s="169"/>
      <c r="AL173" s="169"/>
      <c r="AM173" s="170" t="s">
        <v>152</v>
      </c>
      <c r="AN173" s="165"/>
      <c r="AO173" s="165"/>
      <c r="AP173" s="169"/>
    </row>
    <row r="174" spans="1:42" ht="25.5">
      <c r="A174" s="62">
        <f t="shared" si="34"/>
        <v>102.1670000000008</v>
      </c>
      <c r="B174" s="66" t="s">
        <v>316</v>
      </c>
      <c r="C174" s="78">
        <v>1.3</v>
      </c>
      <c r="D174" s="160" t="s">
        <v>190</v>
      </c>
      <c r="E174" s="160" t="s">
        <v>191</v>
      </c>
      <c r="F174" s="160" t="s">
        <v>53</v>
      </c>
      <c r="G174" s="160" t="s">
        <v>192</v>
      </c>
      <c r="H174" s="161">
        <v>43738</v>
      </c>
      <c r="I174" s="162">
        <v>43921</v>
      </c>
      <c r="J174" s="68" t="str">
        <f t="shared" si="33"/>
        <v>30.09.19 - 31.03.20 (6 months)</v>
      </c>
      <c r="K174" s="70" t="s">
        <v>32</v>
      </c>
      <c r="L174" s="163">
        <v>2300</v>
      </c>
      <c r="M174" s="163">
        <v>700</v>
      </c>
      <c r="N174" s="57">
        <f t="shared" si="31"/>
        <v>8</v>
      </c>
      <c r="O174" s="163">
        <v>2300</v>
      </c>
      <c r="P174" s="163">
        <v>700</v>
      </c>
      <c r="Q174" s="57">
        <f t="shared" si="32"/>
        <v>8</v>
      </c>
      <c r="R174" s="163">
        <v>2300</v>
      </c>
      <c r="S174" s="163">
        <v>700</v>
      </c>
      <c r="T174" s="71">
        <f t="shared" si="30"/>
        <v>8</v>
      </c>
      <c r="U174" s="165">
        <v>500</v>
      </c>
      <c r="V174" s="165"/>
      <c r="W174" s="165"/>
      <c r="X174" s="165"/>
      <c r="Y174" s="168" t="s">
        <v>193</v>
      </c>
      <c r="Z174" s="165"/>
      <c r="AA174" s="165"/>
      <c r="AB174" s="165"/>
      <c r="AC174" s="165"/>
      <c r="AD174" s="165">
        <v>20</v>
      </c>
      <c r="AE174" s="165">
        <v>50</v>
      </c>
      <c r="AF174" s="165">
        <v>50</v>
      </c>
      <c r="AG174" s="165">
        <v>20</v>
      </c>
      <c r="AH174" s="165">
        <v>50</v>
      </c>
      <c r="AI174" s="165">
        <v>16.399999999999999</v>
      </c>
      <c r="AJ174" s="165">
        <v>41</v>
      </c>
      <c r="AK174" s="169"/>
      <c r="AL174" s="169"/>
      <c r="AM174" s="170" t="s">
        <v>152</v>
      </c>
      <c r="AN174" s="165"/>
      <c r="AO174" s="165"/>
      <c r="AP174" s="169"/>
    </row>
    <row r="175" spans="1:42" ht="25.5">
      <c r="A175" s="62">
        <f t="shared" si="34"/>
        <v>102.1680000000008</v>
      </c>
      <c r="B175" s="66" t="s">
        <v>316</v>
      </c>
      <c r="C175" s="78">
        <v>1.3</v>
      </c>
      <c r="D175" s="160" t="s">
        <v>190</v>
      </c>
      <c r="E175" s="160" t="s">
        <v>191</v>
      </c>
      <c r="F175" s="160" t="s">
        <v>53</v>
      </c>
      <c r="G175" s="160" t="s">
        <v>192</v>
      </c>
      <c r="H175" s="161">
        <v>43739</v>
      </c>
      <c r="I175" s="162">
        <v>43921</v>
      </c>
      <c r="J175" s="68" t="str">
        <f t="shared" si="33"/>
        <v>01.10.19 - 31.03.20 (6 months)</v>
      </c>
      <c r="K175" s="70" t="s">
        <v>32</v>
      </c>
      <c r="L175" s="163">
        <v>700</v>
      </c>
      <c r="M175" s="163">
        <v>1500</v>
      </c>
      <c r="N175" s="57">
        <f t="shared" si="31"/>
        <v>8</v>
      </c>
      <c r="O175" s="163">
        <v>700</v>
      </c>
      <c r="P175" s="163">
        <v>1500</v>
      </c>
      <c r="Q175" s="57">
        <f t="shared" si="32"/>
        <v>8</v>
      </c>
      <c r="R175" s="163">
        <v>700</v>
      </c>
      <c r="S175" s="163">
        <v>1500</v>
      </c>
      <c r="T175" s="71">
        <f t="shared" si="30"/>
        <v>8</v>
      </c>
      <c r="U175" s="165">
        <v>500</v>
      </c>
      <c r="V175" s="165"/>
      <c r="W175" s="165"/>
      <c r="X175" s="165"/>
      <c r="Y175" s="168" t="s">
        <v>193</v>
      </c>
      <c r="Z175" s="165"/>
      <c r="AA175" s="165"/>
      <c r="AB175" s="165"/>
      <c r="AC175" s="165"/>
      <c r="AD175" s="165">
        <v>20</v>
      </c>
      <c r="AE175" s="165">
        <v>50</v>
      </c>
      <c r="AF175" s="165">
        <v>50</v>
      </c>
      <c r="AG175" s="165">
        <v>20</v>
      </c>
      <c r="AH175" s="165">
        <v>50</v>
      </c>
      <c r="AI175" s="165">
        <v>19.600000000000001</v>
      </c>
      <c r="AJ175" s="165">
        <v>49</v>
      </c>
      <c r="AK175" s="169"/>
      <c r="AL175" s="169"/>
      <c r="AM175" s="170" t="s">
        <v>152</v>
      </c>
      <c r="AN175" s="165"/>
      <c r="AO175" s="165"/>
      <c r="AP175" s="169"/>
    </row>
    <row r="176" spans="1:42" ht="25.5">
      <c r="A176" s="62">
        <f t="shared" si="34"/>
        <v>102.16900000000081</v>
      </c>
      <c r="B176" s="66" t="s">
        <v>316</v>
      </c>
      <c r="C176" s="78">
        <v>1.3</v>
      </c>
      <c r="D176" s="160" t="s">
        <v>190</v>
      </c>
      <c r="E176" s="160" t="s">
        <v>191</v>
      </c>
      <c r="F176" s="160" t="s">
        <v>53</v>
      </c>
      <c r="G176" s="160" t="s">
        <v>192</v>
      </c>
      <c r="H176" s="161">
        <v>43739</v>
      </c>
      <c r="I176" s="162">
        <v>43921</v>
      </c>
      <c r="J176" s="68" t="str">
        <f t="shared" si="33"/>
        <v>01.10.19 - 31.03.20 (6 months)</v>
      </c>
      <c r="K176" s="70" t="s">
        <v>32</v>
      </c>
      <c r="L176" s="163">
        <v>1900</v>
      </c>
      <c r="M176" s="163">
        <v>2300</v>
      </c>
      <c r="N176" s="57">
        <f t="shared" si="31"/>
        <v>4</v>
      </c>
      <c r="O176" s="163">
        <v>1900</v>
      </c>
      <c r="P176" s="163">
        <v>2300</v>
      </c>
      <c r="Q176" s="57">
        <f t="shared" si="32"/>
        <v>4</v>
      </c>
      <c r="R176" s="163">
        <v>1900</v>
      </c>
      <c r="S176" s="163">
        <v>2300</v>
      </c>
      <c r="T176" s="71">
        <f t="shared" si="30"/>
        <v>4</v>
      </c>
      <c r="U176" s="165">
        <v>500</v>
      </c>
      <c r="V176" s="165"/>
      <c r="W176" s="165"/>
      <c r="X176" s="165"/>
      <c r="Y176" s="168" t="s">
        <v>193</v>
      </c>
      <c r="Z176" s="165"/>
      <c r="AA176" s="165"/>
      <c r="AB176" s="165"/>
      <c r="AC176" s="165"/>
      <c r="AD176" s="165">
        <v>20</v>
      </c>
      <c r="AE176" s="165">
        <v>50</v>
      </c>
      <c r="AF176" s="165">
        <v>50</v>
      </c>
      <c r="AG176" s="165">
        <v>20</v>
      </c>
      <c r="AH176" s="165">
        <v>50</v>
      </c>
      <c r="AI176" s="165">
        <v>19.600000000000001</v>
      </c>
      <c r="AJ176" s="165">
        <v>49</v>
      </c>
      <c r="AK176" s="169"/>
      <c r="AL176" s="169"/>
      <c r="AM176" s="170" t="s">
        <v>152</v>
      </c>
      <c r="AN176" s="165"/>
      <c r="AO176" s="165"/>
      <c r="AP176" s="169"/>
    </row>
    <row r="177" spans="1:42" ht="25.5">
      <c r="A177" s="62">
        <f t="shared" si="34"/>
        <v>102.17000000000081</v>
      </c>
      <c r="B177" s="66" t="s">
        <v>316</v>
      </c>
      <c r="C177" s="78">
        <v>1.3</v>
      </c>
      <c r="D177" s="160" t="s">
        <v>190</v>
      </c>
      <c r="E177" s="160" t="s">
        <v>191</v>
      </c>
      <c r="F177" s="160" t="s">
        <v>53</v>
      </c>
      <c r="G177" s="160" t="s">
        <v>192</v>
      </c>
      <c r="H177" s="162">
        <v>43921</v>
      </c>
      <c r="I177" s="162">
        <v>44104</v>
      </c>
      <c r="J177" s="68" t="str">
        <f t="shared" si="33"/>
        <v>31.03.20 - 30.09.20 (6 months)</v>
      </c>
      <c r="K177" s="70" t="s">
        <v>32</v>
      </c>
      <c r="L177" s="163">
        <v>2300</v>
      </c>
      <c r="M177" s="163">
        <v>700</v>
      </c>
      <c r="N177" s="57">
        <f t="shared" si="31"/>
        <v>8</v>
      </c>
      <c r="O177" s="163">
        <v>2300</v>
      </c>
      <c r="P177" s="163">
        <v>700</v>
      </c>
      <c r="Q177" s="57">
        <f t="shared" si="32"/>
        <v>8</v>
      </c>
      <c r="R177" s="163">
        <v>2300</v>
      </c>
      <c r="S177" s="163">
        <v>700</v>
      </c>
      <c r="T177" s="71">
        <f t="shared" si="30"/>
        <v>8</v>
      </c>
      <c r="U177" s="165">
        <v>500</v>
      </c>
      <c r="V177" s="165"/>
      <c r="W177" s="165"/>
      <c r="X177" s="165"/>
      <c r="Y177" s="168" t="s">
        <v>193</v>
      </c>
      <c r="Z177" s="165"/>
      <c r="AA177" s="165"/>
      <c r="AB177" s="165"/>
      <c r="AC177" s="165"/>
      <c r="AD177" s="165">
        <v>20</v>
      </c>
      <c r="AE177" s="165">
        <v>50</v>
      </c>
      <c r="AF177" s="165">
        <v>50</v>
      </c>
      <c r="AG177" s="165">
        <v>20</v>
      </c>
      <c r="AH177" s="165">
        <v>50</v>
      </c>
      <c r="AI177" s="165">
        <v>16.399999999999999</v>
      </c>
      <c r="AJ177" s="165">
        <v>41</v>
      </c>
      <c r="AK177" s="169"/>
      <c r="AL177" s="169"/>
      <c r="AM177" s="170" t="s">
        <v>152</v>
      </c>
      <c r="AN177" s="165"/>
      <c r="AO177" s="165"/>
      <c r="AP177" s="169"/>
    </row>
    <row r="178" spans="1:42" ht="25.5">
      <c r="A178" s="62">
        <f t="shared" si="34"/>
        <v>102.17100000000082</v>
      </c>
      <c r="B178" s="66" t="s">
        <v>316</v>
      </c>
      <c r="C178" s="78">
        <v>1.3</v>
      </c>
      <c r="D178" s="160" t="s">
        <v>190</v>
      </c>
      <c r="E178" s="160" t="s">
        <v>191</v>
      </c>
      <c r="F178" s="160" t="s">
        <v>53</v>
      </c>
      <c r="G178" s="160" t="s">
        <v>192</v>
      </c>
      <c r="H178" s="162">
        <v>43922</v>
      </c>
      <c r="I178" s="162">
        <v>44104</v>
      </c>
      <c r="J178" s="68" t="str">
        <f t="shared" si="33"/>
        <v>01.04.20 - 30.09.20 (6 months)</v>
      </c>
      <c r="K178" s="70" t="s">
        <v>32</v>
      </c>
      <c r="L178" s="163">
        <v>700</v>
      </c>
      <c r="M178" s="163">
        <v>1500</v>
      </c>
      <c r="N178" s="57">
        <f t="shared" si="31"/>
        <v>8</v>
      </c>
      <c r="O178" s="163">
        <v>700</v>
      </c>
      <c r="P178" s="163">
        <v>1500</v>
      </c>
      <c r="Q178" s="57">
        <f t="shared" si="32"/>
        <v>8</v>
      </c>
      <c r="R178" s="163">
        <v>700</v>
      </c>
      <c r="S178" s="163">
        <v>1500</v>
      </c>
      <c r="T178" s="71">
        <f t="shared" si="30"/>
        <v>8</v>
      </c>
      <c r="U178" s="165">
        <v>500</v>
      </c>
      <c r="V178" s="165"/>
      <c r="W178" s="165"/>
      <c r="X178" s="165"/>
      <c r="Y178" s="168" t="s">
        <v>193</v>
      </c>
      <c r="Z178" s="165"/>
      <c r="AA178" s="165"/>
      <c r="AB178" s="165"/>
      <c r="AC178" s="165"/>
      <c r="AD178" s="165">
        <v>20</v>
      </c>
      <c r="AE178" s="165">
        <v>50</v>
      </c>
      <c r="AF178" s="165">
        <v>50</v>
      </c>
      <c r="AG178" s="165">
        <v>20</v>
      </c>
      <c r="AH178" s="165">
        <v>50</v>
      </c>
      <c r="AI178" s="165">
        <v>19.600000000000001</v>
      </c>
      <c r="AJ178" s="165">
        <v>49</v>
      </c>
      <c r="AK178" s="169"/>
      <c r="AL178" s="169"/>
      <c r="AM178" s="170" t="s">
        <v>152</v>
      </c>
      <c r="AN178" s="165"/>
      <c r="AO178" s="165"/>
      <c r="AP178" s="169"/>
    </row>
    <row r="179" spans="1:42" ht="25.5">
      <c r="A179" s="62">
        <f t="shared" si="34"/>
        <v>102.17200000000082</v>
      </c>
      <c r="B179" s="66" t="s">
        <v>316</v>
      </c>
      <c r="C179" s="78">
        <v>1.3</v>
      </c>
      <c r="D179" s="160" t="s">
        <v>190</v>
      </c>
      <c r="E179" s="160" t="s">
        <v>191</v>
      </c>
      <c r="F179" s="160" t="s">
        <v>53</v>
      </c>
      <c r="G179" s="160" t="s">
        <v>192</v>
      </c>
      <c r="H179" s="162">
        <v>43922</v>
      </c>
      <c r="I179" s="162">
        <v>44104</v>
      </c>
      <c r="J179" s="68" t="str">
        <f t="shared" si="33"/>
        <v>01.04.20 - 30.09.20 (6 months)</v>
      </c>
      <c r="K179" s="70" t="s">
        <v>32</v>
      </c>
      <c r="L179" s="163">
        <v>1900</v>
      </c>
      <c r="M179" s="163">
        <v>2300</v>
      </c>
      <c r="N179" s="57">
        <f t="shared" si="31"/>
        <v>4</v>
      </c>
      <c r="O179" s="163">
        <v>1900</v>
      </c>
      <c r="P179" s="163">
        <v>2300</v>
      </c>
      <c r="Q179" s="57">
        <f t="shared" si="32"/>
        <v>4</v>
      </c>
      <c r="R179" s="163">
        <v>1900</v>
      </c>
      <c r="S179" s="163">
        <v>2300</v>
      </c>
      <c r="T179" s="71">
        <f t="shared" si="30"/>
        <v>4</v>
      </c>
      <c r="U179" s="165">
        <v>500</v>
      </c>
      <c r="V179" s="165"/>
      <c r="W179" s="165"/>
      <c r="X179" s="165"/>
      <c r="Y179" s="168" t="s">
        <v>193</v>
      </c>
      <c r="Z179" s="165"/>
      <c r="AA179" s="165"/>
      <c r="AB179" s="165"/>
      <c r="AC179" s="165"/>
      <c r="AD179" s="165">
        <v>20</v>
      </c>
      <c r="AE179" s="165">
        <v>50</v>
      </c>
      <c r="AF179" s="165">
        <v>50</v>
      </c>
      <c r="AG179" s="165">
        <v>20</v>
      </c>
      <c r="AH179" s="165">
        <v>50</v>
      </c>
      <c r="AI179" s="165">
        <v>19.600000000000001</v>
      </c>
      <c r="AJ179" s="165">
        <v>49</v>
      </c>
      <c r="AK179" s="169"/>
      <c r="AL179" s="169"/>
      <c r="AM179" s="170" t="s">
        <v>152</v>
      </c>
      <c r="AN179" s="165"/>
      <c r="AO179" s="165"/>
      <c r="AP179" s="169"/>
    </row>
    <row r="180" spans="1:42" ht="25.5">
      <c r="A180" s="62">
        <f t="shared" si="34"/>
        <v>102.17300000000083</v>
      </c>
      <c r="B180" s="66" t="s">
        <v>316</v>
      </c>
      <c r="C180" s="78">
        <v>1.3</v>
      </c>
      <c r="D180" s="160" t="s">
        <v>190</v>
      </c>
      <c r="E180" s="160" t="s">
        <v>194</v>
      </c>
      <c r="F180" s="160" t="s">
        <v>53</v>
      </c>
      <c r="G180" s="160" t="s">
        <v>192</v>
      </c>
      <c r="H180" s="161">
        <v>43555</v>
      </c>
      <c r="I180" s="162">
        <v>43738</v>
      </c>
      <c r="J180" s="68" t="str">
        <f t="shared" si="33"/>
        <v>31.03.19 - 30.09.19 (6 months)</v>
      </c>
      <c r="K180" s="70" t="s">
        <v>32</v>
      </c>
      <c r="L180" s="163">
        <v>2300</v>
      </c>
      <c r="M180" s="163">
        <v>700</v>
      </c>
      <c r="N180" s="57">
        <f t="shared" si="31"/>
        <v>8</v>
      </c>
      <c r="O180" s="163">
        <v>2300</v>
      </c>
      <c r="P180" s="163">
        <v>700</v>
      </c>
      <c r="Q180" s="57">
        <f t="shared" si="32"/>
        <v>8</v>
      </c>
      <c r="R180" s="163">
        <v>2300</v>
      </c>
      <c r="S180" s="163">
        <v>700</v>
      </c>
      <c r="T180" s="71">
        <f t="shared" si="30"/>
        <v>8</v>
      </c>
      <c r="U180" s="165">
        <v>180</v>
      </c>
      <c r="V180" s="165"/>
      <c r="W180" s="165"/>
      <c r="X180" s="165"/>
      <c r="Y180" s="168" t="s">
        <v>193</v>
      </c>
      <c r="Z180" s="165"/>
      <c r="AA180" s="165"/>
      <c r="AB180" s="165"/>
      <c r="AC180" s="165"/>
      <c r="AD180" s="165">
        <v>7.2</v>
      </c>
      <c r="AE180" s="165">
        <v>18</v>
      </c>
      <c r="AF180" s="165">
        <v>18</v>
      </c>
      <c r="AG180" s="165">
        <v>7.2</v>
      </c>
      <c r="AH180" s="165">
        <v>18</v>
      </c>
      <c r="AI180" s="165">
        <v>2</v>
      </c>
      <c r="AJ180" s="165">
        <v>5</v>
      </c>
      <c r="AK180" s="169"/>
      <c r="AL180" s="169"/>
      <c r="AM180" s="170" t="s">
        <v>160</v>
      </c>
      <c r="AN180" s="165"/>
      <c r="AO180" s="165"/>
      <c r="AP180" s="169"/>
    </row>
    <row r="181" spans="1:42" ht="25.5">
      <c r="A181" s="62">
        <f t="shared" si="34"/>
        <v>102.17400000000083</v>
      </c>
      <c r="B181" s="66" t="s">
        <v>316</v>
      </c>
      <c r="C181" s="78">
        <v>1.3</v>
      </c>
      <c r="D181" s="160" t="s">
        <v>190</v>
      </c>
      <c r="E181" s="160" t="s">
        <v>194</v>
      </c>
      <c r="F181" s="160" t="s">
        <v>53</v>
      </c>
      <c r="G181" s="160" t="s">
        <v>192</v>
      </c>
      <c r="H181" s="161">
        <v>43556</v>
      </c>
      <c r="I181" s="162">
        <v>43738</v>
      </c>
      <c r="J181" s="68" t="str">
        <f t="shared" si="33"/>
        <v>01.04.19 - 30.09.19 (6 months)</v>
      </c>
      <c r="K181" s="70" t="s">
        <v>32</v>
      </c>
      <c r="L181" s="163">
        <v>700</v>
      </c>
      <c r="M181" s="163">
        <v>1500</v>
      </c>
      <c r="N181" s="57">
        <f t="shared" si="31"/>
        <v>8</v>
      </c>
      <c r="O181" s="163">
        <v>700</v>
      </c>
      <c r="P181" s="163">
        <v>1500</v>
      </c>
      <c r="Q181" s="57">
        <f t="shared" si="32"/>
        <v>8</v>
      </c>
      <c r="R181" s="163">
        <v>700</v>
      </c>
      <c r="S181" s="163">
        <v>1500</v>
      </c>
      <c r="T181" s="71">
        <f t="shared" si="30"/>
        <v>8</v>
      </c>
      <c r="U181" s="165">
        <v>180</v>
      </c>
      <c r="V181" s="165"/>
      <c r="W181" s="165"/>
      <c r="X181" s="165"/>
      <c r="Y181" s="168" t="s">
        <v>193</v>
      </c>
      <c r="Z181" s="165"/>
      <c r="AA181" s="165"/>
      <c r="AB181" s="165"/>
      <c r="AC181" s="165"/>
      <c r="AD181" s="165">
        <v>7.2</v>
      </c>
      <c r="AE181" s="165">
        <v>18</v>
      </c>
      <c r="AF181" s="165">
        <v>18</v>
      </c>
      <c r="AG181" s="165">
        <v>7.2</v>
      </c>
      <c r="AH181" s="165">
        <v>18</v>
      </c>
      <c r="AI181" s="165">
        <v>2.8</v>
      </c>
      <c r="AJ181" s="165">
        <v>7</v>
      </c>
      <c r="AK181" s="169"/>
      <c r="AL181" s="169"/>
      <c r="AM181" s="170" t="s">
        <v>160</v>
      </c>
      <c r="AN181" s="165"/>
      <c r="AO181" s="165"/>
      <c r="AP181" s="169"/>
    </row>
    <row r="182" spans="1:42" ht="25.5">
      <c r="A182" s="62">
        <f t="shared" si="34"/>
        <v>102.17500000000084</v>
      </c>
      <c r="B182" s="66" t="s">
        <v>316</v>
      </c>
      <c r="C182" s="78">
        <v>1.3</v>
      </c>
      <c r="D182" s="160" t="s">
        <v>190</v>
      </c>
      <c r="E182" s="160" t="s">
        <v>194</v>
      </c>
      <c r="F182" s="160" t="s">
        <v>53</v>
      </c>
      <c r="G182" s="160" t="s">
        <v>192</v>
      </c>
      <c r="H182" s="161">
        <v>43556</v>
      </c>
      <c r="I182" s="162">
        <v>43738</v>
      </c>
      <c r="J182" s="68" t="str">
        <f t="shared" si="33"/>
        <v>01.04.19 - 30.09.19 (6 months)</v>
      </c>
      <c r="K182" s="70" t="s">
        <v>32</v>
      </c>
      <c r="L182" s="163">
        <v>1900</v>
      </c>
      <c r="M182" s="163">
        <v>2300</v>
      </c>
      <c r="N182" s="57">
        <f t="shared" si="31"/>
        <v>4</v>
      </c>
      <c r="O182" s="163">
        <v>1900</v>
      </c>
      <c r="P182" s="163">
        <v>2300</v>
      </c>
      <c r="Q182" s="57">
        <f t="shared" si="32"/>
        <v>4</v>
      </c>
      <c r="R182" s="163">
        <v>1900</v>
      </c>
      <c r="S182" s="163">
        <v>2300</v>
      </c>
      <c r="T182" s="71">
        <f t="shared" si="30"/>
        <v>4</v>
      </c>
      <c r="U182" s="165">
        <v>180</v>
      </c>
      <c r="V182" s="165"/>
      <c r="W182" s="165"/>
      <c r="X182" s="165"/>
      <c r="Y182" s="168" t="s">
        <v>193</v>
      </c>
      <c r="Z182" s="165"/>
      <c r="AA182" s="165"/>
      <c r="AB182" s="165"/>
      <c r="AC182" s="165"/>
      <c r="AD182" s="165">
        <v>7.2</v>
      </c>
      <c r="AE182" s="165">
        <v>18</v>
      </c>
      <c r="AF182" s="165">
        <v>18</v>
      </c>
      <c r="AG182" s="165">
        <v>7.2</v>
      </c>
      <c r="AH182" s="165">
        <v>18</v>
      </c>
      <c r="AI182" s="165">
        <v>2.8</v>
      </c>
      <c r="AJ182" s="165">
        <v>7</v>
      </c>
      <c r="AK182" s="169"/>
      <c r="AL182" s="169"/>
      <c r="AM182" s="170" t="s">
        <v>160</v>
      </c>
      <c r="AN182" s="165"/>
      <c r="AO182" s="165"/>
      <c r="AP182" s="169"/>
    </row>
    <row r="183" spans="1:42" ht="25.5">
      <c r="A183" s="62">
        <f t="shared" si="34"/>
        <v>102.17600000000084</v>
      </c>
      <c r="B183" s="66" t="s">
        <v>316</v>
      </c>
      <c r="C183" s="78">
        <v>1.3</v>
      </c>
      <c r="D183" s="160" t="s">
        <v>190</v>
      </c>
      <c r="E183" s="160" t="s">
        <v>194</v>
      </c>
      <c r="F183" s="160" t="s">
        <v>53</v>
      </c>
      <c r="G183" s="160" t="s">
        <v>192</v>
      </c>
      <c r="H183" s="161">
        <v>43738</v>
      </c>
      <c r="I183" s="162">
        <v>43921</v>
      </c>
      <c r="J183" s="68" t="str">
        <f t="shared" si="33"/>
        <v>30.09.19 - 31.03.20 (6 months)</v>
      </c>
      <c r="K183" s="70" t="s">
        <v>32</v>
      </c>
      <c r="L183" s="163">
        <v>2300</v>
      </c>
      <c r="M183" s="163">
        <v>700</v>
      </c>
      <c r="N183" s="57">
        <f t="shared" si="31"/>
        <v>8</v>
      </c>
      <c r="O183" s="163">
        <v>2300</v>
      </c>
      <c r="P183" s="163">
        <v>700</v>
      </c>
      <c r="Q183" s="57">
        <f t="shared" si="32"/>
        <v>8</v>
      </c>
      <c r="R183" s="163">
        <v>2300</v>
      </c>
      <c r="S183" s="163">
        <v>700</v>
      </c>
      <c r="T183" s="71">
        <f t="shared" si="30"/>
        <v>8</v>
      </c>
      <c r="U183" s="165">
        <v>230</v>
      </c>
      <c r="V183" s="165"/>
      <c r="W183" s="165"/>
      <c r="X183" s="165"/>
      <c r="Y183" s="168" t="s">
        <v>193</v>
      </c>
      <c r="Z183" s="165"/>
      <c r="AA183" s="165"/>
      <c r="AB183" s="165"/>
      <c r="AC183" s="165"/>
      <c r="AD183" s="165">
        <v>9.1999999999999993</v>
      </c>
      <c r="AE183" s="165">
        <v>23</v>
      </c>
      <c r="AF183" s="165">
        <v>23</v>
      </c>
      <c r="AG183" s="165">
        <v>9.1999999999999993</v>
      </c>
      <c r="AH183" s="165">
        <v>23</v>
      </c>
      <c r="AI183" s="165">
        <v>3.6</v>
      </c>
      <c r="AJ183" s="165">
        <v>9</v>
      </c>
      <c r="AK183" s="169"/>
      <c r="AL183" s="169"/>
      <c r="AM183" s="170" t="s">
        <v>160</v>
      </c>
      <c r="AN183" s="165"/>
      <c r="AO183" s="165"/>
      <c r="AP183" s="169"/>
    </row>
    <row r="184" spans="1:42" ht="25.5">
      <c r="A184" s="62">
        <f t="shared" si="34"/>
        <v>102.17700000000085</v>
      </c>
      <c r="B184" s="66" t="s">
        <v>316</v>
      </c>
      <c r="C184" s="78">
        <v>1.3</v>
      </c>
      <c r="D184" s="160" t="s">
        <v>190</v>
      </c>
      <c r="E184" s="160" t="s">
        <v>194</v>
      </c>
      <c r="F184" s="160" t="s">
        <v>53</v>
      </c>
      <c r="G184" s="160" t="s">
        <v>192</v>
      </c>
      <c r="H184" s="161">
        <v>43739</v>
      </c>
      <c r="I184" s="162">
        <v>43921</v>
      </c>
      <c r="J184" s="68" t="str">
        <f t="shared" si="33"/>
        <v>01.10.19 - 31.03.20 (6 months)</v>
      </c>
      <c r="K184" s="70" t="s">
        <v>32</v>
      </c>
      <c r="L184" s="163">
        <v>700</v>
      </c>
      <c r="M184" s="163">
        <v>1500</v>
      </c>
      <c r="N184" s="57">
        <f t="shared" si="31"/>
        <v>8</v>
      </c>
      <c r="O184" s="163">
        <v>700</v>
      </c>
      <c r="P184" s="163">
        <v>1500</v>
      </c>
      <c r="Q184" s="57">
        <f t="shared" si="32"/>
        <v>8</v>
      </c>
      <c r="R184" s="163">
        <v>700</v>
      </c>
      <c r="S184" s="163">
        <v>1500</v>
      </c>
      <c r="T184" s="71">
        <f t="shared" si="30"/>
        <v>8</v>
      </c>
      <c r="U184" s="165">
        <v>230</v>
      </c>
      <c r="V184" s="165"/>
      <c r="W184" s="165"/>
      <c r="X184" s="165"/>
      <c r="Y184" s="168" t="s">
        <v>193</v>
      </c>
      <c r="Z184" s="165"/>
      <c r="AA184" s="165"/>
      <c r="AB184" s="165"/>
      <c r="AC184" s="165"/>
      <c r="AD184" s="165">
        <v>9.1999999999999993</v>
      </c>
      <c r="AE184" s="165">
        <v>23</v>
      </c>
      <c r="AF184" s="165">
        <v>23</v>
      </c>
      <c r="AG184" s="165">
        <v>9.1999999999999993</v>
      </c>
      <c r="AH184" s="165">
        <v>23</v>
      </c>
      <c r="AI184" s="165">
        <v>4.8</v>
      </c>
      <c r="AJ184" s="165">
        <v>12</v>
      </c>
      <c r="AK184" s="169"/>
      <c r="AL184" s="169"/>
      <c r="AM184" s="170" t="s">
        <v>160</v>
      </c>
      <c r="AN184" s="165"/>
      <c r="AO184" s="165"/>
      <c r="AP184" s="169"/>
    </row>
    <row r="185" spans="1:42" ht="25.5">
      <c r="A185" s="62">
        <f t="shared" si="34"/>
        <v>102.17800000000085</v>
      </c>
      <c r="B185" s="66" t="s">
        <v>316</v>
      </c>
      <c r="C185" s="78">
        <v>1.3</v>
      </c>
      <c r="D185" s="160" t="s">
        <v>190</v>
      </c>
      <c r="E185" s="160" t="s">
        <v>194</v>
      </c>
      <c r="F185" s="160" t="s">
        <v>53</v>
      </c>
      <c r="G185" s="160" t="s">
        <v>192</v>
      </c>
      <c r="H185" s="161">
        <v>43739</v>
      </c>
      <c r="I185" s="162">
        <v>43921</v>
      </c>
      <c r="J185" s="68" t="str">
        <f t="shared" si="33"/>
        <v>01.10.19 - 31.03.20 (6 months)</v>
      </c>
      <c r="K185" s="70" t="s">
        <v>32</v>
      </c>
      <c r="L185" s="163">
        <v>1900</v>
      </c>
      <c r="M185" s="163">
        <v>2300</v>
      </c>
      <c r="N185" s="57">
        <f t="shared" si="31"/>
        <v>4</v>
      </c>
      <c r="O185" s="163">
        <v>1900</v>
      </c>
      <c r="P185" s="163">
        <v>2300</v>
      </c>
      <c r="Q185" s="57">
        <f t="shared" si="32"/>
        <v>4</v>
      </c>
      <c r="R185" s="163">
        <v>1900</v>
      </c>
      <c r="S185" s="163">
        <v>2300</v>
      </c>
      <c r="T185" s="71">
        <f t="shared" si="30"/>
        <v>4</v>
      </c>
      <c r="U185" s="165">
        <v>230</v>
      </c>
      <c r="V185" s="165"/>
      <c r="W185" s="165"/>
      <c r="X185" s="165"/>
      <c r="Y185" s="168" t="s">
        <v>193</v>
      </c>
      <c r="Z185" s="165"/>
      <c r="AA185" s="165"/>
      <c r="AB185" s="165"/>
      <c r="AC185" s="165"/>
      <c r="AD185" s="165">
        <v>9.1999999999999993</v>
      </c>
      <c r="AE185" s="165">
        <v>23</v>
      </c>
      <c r="AF185" s="165">
        <v>23</v>
      </c>
      <c r="AG185" s="165">
        <v>9.1999999999999993</v>
      </c>
      <c r="AH185" s="165">
        <v>23</v>
      </c>
      <c r="AI185" s="165">
        <v>4.8</v>
      </c>
      <c r="AJ185" s="165">
        <v>12</v>
      </c>
      <c r="AK185" s="169"/>
      <c r="AL185" s="169"/>
      <c r="AM185" s="170" t="s">
        <v>160</v>
      </c>
      <c r="AN185" s="165"/>
      <c r="AO185" s="165"/>
      <c r="AP185" s="169"/>
    </row>
    <row r="186" spans="1:42" ht="25.5">
      <c r="A186" s="62">
        <f t="shared" si="34"/>
        <v>102.17900000000085</v>
      </c>
      <c r="B186" s="66" t="s">
        <v>316</v>
      </c>
      <c r="C186" s="78">
        <v>1.3</v>
      </c>
      <c r="D186" s="160" t="s">
        <v>190</v>
      </c>
      <c r="E186" s="160" t="s">
        <v>194</v>
      </c>
      <c r="F186" s="160" t="s">
        <v>53</v>
      </c>
      <c r="G186" s="160" t="s">
        <v>192</v>
      </c>
      <c r="H186" s="162">
        <v>43921</v>
      </c>
      <c r="I186" s="162">
        <v>44104</v>
      </c>
      <c r="J186" s="68" t="str">
        <f t="shared" si="33"/>
        <v>31.03.20 - 30.09.20 (6 months)</v>
      </c>
      <c r="K186" s="70" t="s">
        <v>32</v>
      </c>
      <c r="L186" s="163">
        <v>2300</v>
      </c>
      <c r="M186" s="163">
        <v>700</v>
      </c>
      <c r="N186" s="57">
        <f t="shared" si="31"/>
        <v>8</v>
      </c>
      <c r="O186" s="163">
        <v>2300</v>
      </c>
      <c r="P186" s="163">
        <v>700</v>
      </c>
      <c r="Q186" s="57">
        <f t="shared" si="32"/>
        <v>8</v>
      </c>
      <c r="R186" s="163">
        <v>2300</v>
      </c>
      <c r="S186" s="163">
        <v>700</v>
      </c>
      <c r="T186" s="71">
        <f t="shared" si="30"/>
        <v>8</v>
      </c>
      <c r="U186" s="165">
        <v>230</v>
      </c>
      <c r="V186" s="165"/>
      <c r="W186" s="165"/>
      <c r="X186" s="165"/>
      <c r="Y186" s="168" t="s">
        <v>193</v>
      </c>
      <c r="Z186" s="165"/>
      <c r="AA186" s="165"/>
      <c r="AB186" s="165"/>
      <c r="AC186" s="165"/>
      <c r="AD186" s="165">
        <v>9.1999999999999993</v>
      </c>
      <c r="AE186" s="165">
        <v>23</v>
      </c>
      <c r="AF186" s="165">
        <v>23</v>
      </c>
      <c r="AG186" s="165">
        <v>9.1999999999999993</v>
      </c>
      <c r="AH186" s="165">
        <v>23</v>
      </c>
      <c r="AI186" s="165">
        <v>3.6</v>
      </c>
      <c r="AJ186" s="165">
        <v>9</v>
      </c>
      <c r="AK186" s="169"/>
      <c r="AL186" s="169"/>
      <c r="AM186" s="170" t="s">
        <v>160</v>
      </c>
      <c r="AN186" s="165"/>
      <c r="AO186" s="165"/>
      <c r="AP186" s="169"/>
    </row>
    <row r="187" spans="1:42" ht="25.5">
      <c r="A187" s="62">
        <f t="shared" si="34"/>
        <v>102.18000000000086</v>
      </c>
      <c r="B187" s="66" t="s">
        <v>316</v>
      </c>
      <c r="C187" s="78">
        <v>1.3</v>
      </c>
      <c r="D187" s="160" t="s">
        <v>190</v>
      </c>
      <c r="E187" s="160" t="s">
        <v>194</v>
      </c>
      <c r="F187" s="160" t="s">
        <v>53</v>
      </c>
      <c r="G187" s="160" t="s">
        <v>192</v>
      </c>
      <c r="H187" s="162">
        <v>43922</v>
      </c>
      <c r="I187" s="162">
        <v>44104</v>
      </c>
      <c r="J187" s="68" t="str">
        <f t="shared" si="33"/>
        <v>01.04.20 - 30.09.20 (6 months)</v>
      </c>
      <c r="K187" s="70" t="s">
        <v>32</v>
      </c>
      <c r="L187" s="163">
        <v>700</v>
      </c>
      <c r="M187" s="163">
        <v>1500</v>
      </c>
      <c r="N187" s="57">
        <f t="shared" si="31"/>
        <v>8</v>
      </c>
      <c r="O187" s="163">
        <v>700</v>
      </c>
      <c r="P187" s="163">
        <v>1500</v>
      </c>
      <c r="Q187" s="57">
        <f t="shared" si="32"/>
        <v>8</v>
      </c>
      <c r="R187" s="163">
        <v>700</v>
      </c>
      <c r="S187" s="163">
        <v>1500</v>
      </c>
      <c r="T187" s="71">
        <f t="shared" si="30"/>
        <v>8</v>
      </c>
      <c r="U187" s="165">
        <v>230</v>
      </c>
      <c r="V187" s="165"/>
      <c r="W187" s="165"/>
      <c r="X187" s="165"/>
      <c r="Y187" s="168" t="s">
        <v>193</v>
      </c>
      <c r="Z187" s="165"/>
      <c r="AA187" s="165"/>
      <c r="AB187" s="165"/>
      <c r="AC187" s="165"/>
      <c r="AD187" s="165">
        <v>9.1999999999999993</v>
      </c>
      <c r="AE187" s="165">
        <v>23</v>
      </c>
      <c r="AF187" s="165">
        <v>23</v>
      </c>
      <c r="AG187" s="165">
        <v>9.1999999999999993</v>
      </c>
      <c r="AH187" s="165">
        <v>23</v>
      </c>
      <c r="AI187" s="165">
        <v>4.8</v>
      </c>
      <c r="AJ187" s="165">
        <v>12</v>
      </c>
      <c r="AK187" s="169"/>
      <c r="AL187" s="169"/>
      <c r="AM187" s="170" t="s">
        <v>160</v>
      </c>
      <c r="AN187" s="165"/>
      <c r="AO187" s="165"/>
      <c r="AP187" s="169"/>
    </row>
    <row r="188" spans="1:42" ht="25.5">
      <c r="A188" s="62">
        <f t="shared" si="34"/>
        <v>102.18100000000086</v>
      </c>
      <c r="B188" s="66" t="s">
        <v>316</v>
      </c>
      <c r="C188" s="78">
        <v>1.3</v>
      </c>
      <c r="D188" s="160" t="s">
        <v>190</v>
      </c>
      <c r="E188" s="160" t="s">
        <v>194</v>
      </c>
      <c r="F188" s="160" t="s">
        <v>53</v>
      </c>
      <c r="G188" s="160" t="s">
        <v>192</v>
      </c>
      <c r="H188" s="162">
        <v>43922</v>
      </c>
      <c r="I188" s="162">
        <v>44104</v>
      </c>
      <c r="J188" s="68" t="str">
        <f t="shared" si="33"/>
        <v>01.04.20 - 30.09.20 (6 months)</v>
      </c>
      <c r="K188" s="70" t="s">
        <v>32</v>
      </c>
      <c r="L188" s="163">
        <v>1900</v>
      </c>
      <c r="M188" s="163">
        <v>2300</v>
      </c>
      <c r="N188" s="57">
        <f t="shared" si="31"/>
        <v>4</v>
      </c>
      <c r="O188" s="163">
        <v>1900</v>
      </c>
      <c r="P188" s="163">
        <v>2300</v>
      </c>
      <c r="Q188" s="57">
        <f t="shared" si="32"/>
        <v>4</v>
      </c>
      <c r="R188" s="163">
        <v>1900</v>
      </c>
      <c r="S188" s="163">
        <v>2300</v>
      </c>
      <c r="T188" s="71">
        <f t="shared" si="30"/>
        <v>4</v>
      </c>
      <c r="U188" s="165">
        <v>230</v>
      </c>
      <c r="V188" s="165"/>
      <c r="W188" s="165"/>
      <c r="X188" s="165"/>
      <c r="Y188" s="168" t="s">
        <v>193</v>
      </c>
      <c r="Z188" s="165"/>
      <c r="AA188" s="165"/>
      <c r="AB188" s="165"/>
      <c r="AC188" s="165"/>
      <c r="AD188" s="165">
        <v>9.1999999999999993</v>
      </c>
      <c r="AE188" s="165">
        <v>23</v>
      </c>
      <c r="AF188" s="165">
        <v>23</v>
      </c>
      <c r="AG188" s="165">
        <v>9.1999999999999993</v>
      </c>
      <c r="AH188" s="165">
        <v>23</v>
      </c>
      <c r="AI188" s="165">
        <v>4.8</v>
      </c>
      <c r="AJ188" s="165">
        <v>12</v>
      </c>
      <c r="AK188" s="169"/>
      <c r="AL188" s="169"/>
      <c r="AM188" s="170" t="s">
        <v>160</v>
      </c>
      <c r="AN188" s="165"/>
      <c r="AO188" s="165"/>
      <c r="AP188" s="169"/>
    </row>
    <row r="189" spans="1:42" ht="25.5">
      <c r="A189" s="64">
        <f t="shared" si="34"/>
        <v>102.18200000000087</v>
      </c>
      <c r="B189" s="66" t="s">
        <v>316</v>
      </c>
      <c r="C189" s="76">
        <v>1.3</v>
      </c>
      <c r="D189" s="160" t="s">
        <v>190</v>
      </c>
      <c r="E189" s="160" t="s">
        <v>195</v>
      </c>
      <c r="F189" s="160" t="s">
        <v>53</v>
      </c>
      <c r="G189" s="160" t="s">
        <v>192</v>
      </c>
      <c r="H189" s="161">
        <v>43555</v>
      </c>
      <c r="I189" s="162">
        <v>43738</v>
      </c>
      <c r="J189" s="68" t="str">
        <f t="shared" si="33"/>
        <v>31.03.19 - 30.09.19 (6 months)</v>
      </c>
      <c r="K189" s="70" t="s">
        <v>32</v>
      </c>
      <c r="L189" s="163">
        <v>2300</v>
      </c>
      <c r="M189" s="163">
        <v>700</v>
      </c>
      <c r="N189" s="57">
        <f t="shared" si="31"/>
        <v>8</v>
      </c>
      <c r="O189" s="163">
        <v>2300</v>
      </c>
      <c r="P189" s="163">
        <v>700</v>
      </c>
      <c r="Q189" s="57">
        <f t="shared" si="32"/>
        <v>8</v>
      </c>
      <c r="R189" s="163">
        <v>2300</v>
      </c>
      <c r="S189" s="163">
        <v>700</v>
      </c>
      <c r="T189" s="71">
        <f t="shared" si="30"/>
        <v>8</v>
      </c>
      <c r="U189" s="165">
        <v>296</v>
      </c>
      <c r="V189" s="165"/>
      <c r="W189" s="165"/>
      <c r="X189" s="165"/>
      <c r="Y189" s="168" t="s">
        <v>193</v>
      </c>
      <c r="Z189" s="165"/>
      <c r="AA189" s="165"/>
      <c r="AB189" s="165"/>
      <c r="AC189" s="165"/>
      <c r="AD189" s="165">
        <v>11.6</v>
      </c>
      <c r="AE189" s="165">
        <v>29</v>
      </c>
      <c r="AF189" s="165">
        <v>29</v>
      </c>
      <c r="AG189" s="165">
        <v>11.6</v>
      </c>
      <c r="AH189" s="165">
        <v>29</v>
      </c>
      <c r="AI189" s="165">
        <v>10</v>
      </c>
      <c r="AJ189" s="165">
        <v>25</v>
      </c>
      <c r="AK189" s="169"/>
      <c r="AL189" s="169"/>
      <c r="AM189" s="170" t="s">
        <v>162</v>
      </c>
      <c r="AN189" s="165"/>
      <c r="AO189" s="165"/>
      <c r="AP189" s="169"/>
    </row>
    <row r="190" spans="1:42" ht="25.5">
      <c r="A190" s="64">
        <f t="shared" si="34"/>
        <v>102.18300000000087</v>
      </c>
      <c r="B190" s="66" t="s">
        <v>316</v>
      </c>
      <c r="C190" s="76">
        <v>1.3</v>
      </c>
      <c r="D190" s="160" t="s">
        <v>190</v>
      </c>
      <c r="E190" s="160" t="s">
        <v>195</v>
      </c>
      <c r="F190" s="160" t="s">
        <v>53</v>
      </c>
      <c r="G190" s="160" t="s">
        <v>192</v>
      </c>
      <c r="H190" s="161">
        <v>43556</v>
      </c>
      <c r="I190" s="162">
        <v>43738</v>
      </c>
      <c r="J190" s="68" t="str">
        <f t="shared" si="33"/>
        <v>01.04.19 - 30.09.19 (6 months)</v>
      </c>
      <c r="K190" s="70" t="s">
        <v>32</v>
      </c>
      <c r="L190" s="163">
        <v>700</v>
      </c>
      <c r="M190" s="163">
        <v>1500</v>
      </c>
      <c r="N190" s="57">
        <f t="shared" si="31"/>
        <v>8</v>
      </c>
      <c r="O190" s="163">
        <v>700</v>
      </c>
      <c r="P190" s="163">
        <v>1500</v>
      </c>
      <c r="Q190" s="57">
        <f t="shared" si="32"/>
        <v>8</v>
      </c>
      <c r="R190" s="163">
        <v>700</v>
      </c>
      <c r="S190" s="163">
        <v>1500</v>
      </c>
      <c r="T190" s="71">
        <f t="shared" si="30"/>
        <v>8</v>
      </c>
      <c r="U190" s="165">
        <v>296</v>
      </c>
      <c r="V190" s="165"/>
      <c r="W190" s="165"/>
      <c r="X190" s="165"/>
      <c r="Y190" s="168" t="s">
        <v>193</v>
      </c>
      <c r="Z190" s="165"/>
      <c r="AA190" s="165"/>
      <c r="AB190" s="165"/>
      <c r="AC190" s="165"/>
      <c r="AD190" s="165">
        <v>11.6</v>
      </c>
      <c r="AE190" s="165">
        <v>29</v>
      </c>
      <c r="AF190" s="165">
        <v>29</v>
      </c>
      <c r="AG190" s="165">
        <v>11.6</v>
      </c>
      <c r="AH190" s="165">
        <v>29</v>
      </c>
      <c r="AI190" s="165">
        <v>11.6</v>
      </c>
      <c r="AJ190" s="165">
        <v>29</v>
      </c>
      <c r="AK190" s="169"/>
      <c r="AL190" s="169"/>
      <c r="AM190" s="170" t="s">
        <v>162</v>
      </c>
      <c r="AN190" s="165"/>
      <c r="AO190" s="165"/>
      <c r="AP190" s="169"/>
    </row>
    <row r="191" spans="1:42" ht="25.5">
      <c r="A191" s="64">
        <f t="shared" si="34"/>
        <v>102.18400000000088</v>
      </c>
      <c r="B191" s="66" t="s">
        <v>316</v>
      </c>
      <c r="C191" s="76">
        <v>1.3</v>
      </c>
      <c r="D191" s="160" t="s">
        <v>190</v>
      </c>
      <c r="E191" s="160" t="s">
        <v>195</v>
      </c>
      <c r="F191" s="160" t="s">
        <v>53</v>
      </c>
      <c r="G191" s="160" t="s">
        <v>192</v>
      </c>
      <c r="H191" s="161">
        <v>43556</v>
      </c>
      <c r="I191" s="162">
        <v>43738</v>
      </c>
      <c r="J191" s="68" t="str">
        <f t="shared" si="33"/>
        <v>01.04.19 - 30.09.19 (6 months)</v>
      </c>
      <c r="K191" s="70" t="s">
        <v>32</v>
      </c>
      <c r="L191" s="163">
        <v>1900</v>
      </c>
      <c r="M191" s="163">
        <v>2300</v>
      </c>
      <c r="N191" s="57">
        <f t="shared" si="31"/>
        <v>4</v>
      </c>
      <c r="O191" s="163">
        <v>1900</v>
      </c>
      <c r="P191" s="163">
        <v>2300</v>
      </c>
      <c r="Q191" s="57">
        <f t="shared" si="32"/>
        <v>4</v>
      </c>
      <c r="R191" s="163">
        <v>1900</v>
      </c>
      <c r="S191" s="163">
        <v>2300</v>
      </c>
      <c r="T191" s="71">
        <f t="shared" si="30"/>
        <v>4</v>
      </c>
      <c r="U191" s="165">
        <v>296</v>
      </c>
      <c r="V191" s="165"/>
      <c r="W191" s="165"/>
      <c r="X191" s="165"/>
      <c r="Y191" s="168" t="s">
        <v>193</v>
      </c>
      <c r="Z191" s="165"/>
      <c r="AA191" s="165"/>
      <c r="AB191" s="165"/>
      <c r="AC191" s="165"/>
      <c r="AD191" s="165">
        <v>11.6</v>
      </c>
      <c r="AE191" s="165">
        <v>29</v>
      </c>
      <c r="AF191" s="165">
        <v>29</v>
      </c>
      <c r="AG191" s="165">
        <v>11.6</v>
      </c>
      <c r="AH191" s="165">
        <v>29</v>
      </c>
      <c r="AI191" s="165">
        <v>11.6</v>
      </c>
      <c r="AJ191" s="165">
        <v>29</v>
      </c>
      <c r="AK191" s="169"/>
      <c r="AL191" s="169"/>
      <c r="AM191" s="170" t="s">
        <v>162</v>
      </c>
      <c r="AN191" s="165"/>
      <c r="AO191" s="165"/>
      <c r="AP191" s="169"/>
    </row>
    <row r="192" spans="1:42" ht="25.5">
      <c r="A192" s="64">
        <f t="shared" si="34"/>
        <v>102.18500000000088</v>
      </c>
      <c r="B192" s="66" t="s">
        <v>316</v>
      </c>
      <c r="C192" s="76">
        <v>1.3</v>
      </c>
      <c r="D192" s="160" t="s">
        <v>190</v>
      </c>
      <c r="E192" s="160" t="s">
        <v>195</v>
      </c>
      <c r="F192" s="160" t="s">
        <v>53</v>
      </c>
      <c r="G192" s="160" t="s">
        <v>192</v>
      </c>
      <c r="H192" s="161">
        <v>43738</v>
      </c>
      <c r="I192" s="162">
        <v>43921</v>
      </c>
      <c r="J192" s="68" t="str">
        <f t="shared" si="33"/>
        <v>30.09.19 - 31.03.20 (6 months)</v>
      </c>
      <c r="K192" s="70" t="s">
        <v>32</v>
      </c>
      <c r="L192" s="163">
        <v>2300</v>
      </c>
      <c r="M192" s="163">
        <v>700</v>
      </c>
      <c r="N192" s="57">
        <f t="shared" si="31"/>
        <v>8</v>
      </c>
      <c r="O192" s="163">
        <v>2300</v>
      </c>
      <c r="P192" s="163">
        <v>700</v>
      </c>
      <c r="Q192" s="57">
        <f t="shared" si="32"/>
        <v>8</v>
      </c>
      <c r="R192" s="163">
        <v>2300</v>
      </c>
      <c r="S192" s="163">
        <v>700</v>
      </c>
      <c r="T192" s="71">
        <f t="shared" si="30"/>
        <v>8</v>
      </c>
      <c r="U192" s="165">
        <v>296</v>
      </c>
      <c r="V192" s="165"/>
      <c r="W192" s="165"/>
      <c r="X192" s="165"/>
      <c r="Y192" s="168" t="s">
        <v>193</v>
      </c>
      <c r="Z192" s="165"/>
      <c r="AA192" s="165"/>
      <c r="AB192" s="165"/>
      <c r="AC192" s="165"/>
      <c r="AD192" s="165">
        <v>11.6</v>
      </c>
      <c r="AE192" s="165">
        <v>29</v>
      </c>
      <c r="AF192" s="165">
        <v>29</v>
      </c>
      <c r="AG192" s="165">
        <v>11.6</v>
      </c>
      <c r="AH192" s="165">
        <v>29</v>
      </c>
      <c r="AI192" s="165">
        <v>10</v>
      </c>
      <c r="AJ192" s="165">
        <v>25</v>
      </c>
      <c r="AK192" s="169"/>
      <c r="AL192" s="169"/>
      <c r="AM192" s="170" t="s">
        <v>162</v>
      </c>
      <c r="AN192" s="165"/>
      <c r="AO192" s="165"/>
      <c r="AP192" s="169"/>
    </row>
    <row r="193" spans="1:42" ht="25.5">
      <c r="A193" s="64">
        <f t="shared" si="34"/>
        <v>102.18600000000089</v>
      </c>
      <c r="B193" s="66" t="s">
        <v>316</v>
      </c>
      <c r="C193" s="76">
        <v>1.3</v>
      </c>
      <c r="D193" s="160" t="s">
        <v>190</v>
      </c>
      <c r="E193" s="160" t="s">
        <v>195</v>
      </c>
      <c r="F193" s="160" t="s">
        <v>53</v>
      </c>
      <c r="G193" s="160" t="s">
        <v>192</v>
      </c>
      <c r="H193" s="161">
        <v>43739</v>
      </c>
      <c r="I193" s="162">
        <v>43921</v>
      </c>
      <c r="J193" s="68" t="str">
        <f t="shared" si="33"/>
        <v>01.10.19 - 31.03.20 (6 months)</v>
      </c>
      <c r="K193" s="70" t="s">
        <v>32</v>
      </c>
      <c r="L193" s="163">
        <v>700</v>
      </c>
      <c r="M193" s="163">
        <v>1500</v>
      </c>
      <c r="N193" s="57">
        <f t="shared" si="31"/>
        <v>8</v>
      </c>
      <c r="O193" s="163">
        <v>700</v>
      </c>
      <c r="P193" s="163">
        <v>1500</v>
      </c>
      <c r="Q193" s="57">
        <f t="shared" si="32"/>
        <v>8</v>
      </c>
      <c r="R193" s="163">
        <v>700</v>
      </c>
      <c r="S193" s="163">
        <v>1500</v>
      </c>
      <c r="T193" s="71">
        <f t="shared" si="30"/>
        <v>8</v>
      </c>
      <c r="U193" s="165">
        <v>296</v>
      </c>
      <c r="V193" s="165"/>
      <c r="W193" s="165"/>
      <c r="X193" s="165"/>
      <c r="Y193" s="168" t="s">
        <v>193</v>
      </c>
      <c r="Z193" s="165"/>
      <c r="AA193" s="165"/>
      <c r="AB193" s="165"/>
      <c r="AC193" s="165"/>
      <c r="AD193" s="165">
        <v>11.6</v>
      </c>
      <c r="AE193" s="165">
        <v>29</v>
      </c>
      <c r="AF193" s="165">
        <v>29</v>
      </c>
      <c r="AG193" s="165">
        <v>11.6</v>
      </c>
      <c r="AH193" s="165">
        <v>29</v>
      </c>
      <c r="AI193" s="165">
        <v>11.6</v>
      </c>
      <c r="AJ193" s="165">
        <v>29</v>
      </c>
      <c r="AK193" s="169"/>
      <c r="AL193" s="169"/>
      <c r="AM193" s="170" t="s">
        <v>162</v>
      </c>
      <c r="AN193" s="165"/>
      <c r="AO193" s="165"/>
      <c r="AP193" s="169"/>
    </row>
    <row r="194" spans="1:42" ht="25.5">
      <c r="A194" s="64">
        <f t="shared" si="34"/>
        <v>102.18700000000089</v>
      </c>
      <c r="B194" s="66" t="s">
        <v>316</v>
      </c>
      <c r="C194" s="76">
        <v>1.3</v>
      </c>
      <c r="D194" s="160" t="s">
        <v>190</v>
      </c>
      <c r="E194" s="160" t="s">
        <v>195</v>
      </c>
      <c r="F194" s="160" t="s">
        <v>53</v>
      </c>
      <c r="G194" s="160" t="s">
        <v>192</v>
      </c>
      <c r="H194" s="161">
        <v>43739</v>
      </c>
      <c r="I194" s="162">
        <v>43921</v>
      </c>
      <c r="J194" s="68" t="str">
        <f t="shared" si="33"/>
        <v>01.10.19 - 31.03.20 (6 months)</v>
      </c>
      <c r="K194" s="70" t="s">
        <v>32</v>
      </c>
      <c r="L194" s="163">
        <v>1900</v>
      </c>
      <c r="M194" s="163">
        <v>2300</v>
      </c>
      <c r="N194" s="57">
        <f t="shared" si="31"/>
        <v>4</v>
      </c>
      <c r="O194" s="163">
        <v>1900</v>
      </c>
      <c r="P194" s="163">
        <v>2300</v>
      </c>
      <c r="Q194" s="57">
        <f t="shared" si="32"/>
        <v>4</v>
      </c>
      <c r="R194" s="163">
        <v>1900</v>
      </c>
      <c r="S194" s="163">
        <v>2300</v>
      </c>
      <c r="T194" s="71">
        <f t="shared" si="30"/>
        <v>4</v>
      </c>
      <c r="U194" s="165">
        <v>296</v>
      </c>
      <c r="V194" s="165"/>
      <c r="W194" s="165"/>
      <c r="X194" s="165"/>
      <c r="Y194" s="168" t="s">
        <v>193</v>
      </c>
      <c r="Z194" s="165"/>
      <c r="AA194" s="165"/>
      <c r="AB194" s="165"/>
      <c r="AC194" s="165"/>
      <c r="AD194" s="165">
        <v>11.6</v>
      </c>
      <c r="AE194" s="165">
        <v>29</v>
      </c>
      <c r="AF194" s="165">
        <v>29</v>
      </c>
      <c r="AG194" s="165">
        <v>11.6</v>
      </c>
      <c r="AH194" s="165">
        <v>29</v>
      </c>
      <c r="AI194" s="165">
        <v>11.6</v>
      </c>
      <c r="AJ194" s="165">
        <v>29</v>
      </c>
      <c r="AK194" s="169"/>
      <c r="AL194" s="169"/>
      <c r="AM194" s="170" t="s">
        <v>162</v>
      </c>
      <c r="AN194" s="165"/>
      <c r="AO194" s="165"/>
      <c r="AP194" s="169"/>
    </row>
    <row r="195" spans="1:42" ht="25.5">
      <c r="A195" s="64">
        <f t="shared" si="34"/>
        <v>102.1880000000009</v>
      </c>
      <c r="B195" s="66" t="s">
        <v>316</v>
      </c>
      <c r="C195" s="76">
        <v>1.3</v>
      </c>
      <c r="D195" s="160" t="s">
        <v>190</v>
      </c>
      <c r="E195" s="160" t="s">
        <v>195</v>
      </c>
      <c r="F195" s="160" t="s">
        <v>53</v>
      </c>
      <c r="G195" s="160" t="s">
        <v>192</v>
      </c>
      <c r="H195" s="162">
        <v>43921</v>
      </c>
      <c r="I195" s="162">
        <v>44104</v>
      </c>
      <c r="J195" s="68" t="str">
        <f t="shared" si="33"/>
        <v>31.03.20 - 30.09.20 (6 months)</v>
      </c>
      <c r="K195" s="70" t="s">
        <v>32</v>
      </c>
      <c r="L195" s="163">
        <v>2300</v>
      </c>
      <c r="M195" s="163">
        <v>700</v>
      </c>
      <c r="N195" s="57">
        <f t="shared" si="31"/>
        <v>8</v>
      </c>
      <c r="O195" s="163">
        <v>2300</v>
      </c>
      <c r="P195" s="163">
        <v>700</v>
      </c>
      <c r="Q195" s="57">
        <f t="shared" si="32"/>
        <v>8</v>
      </c>
      <c r="R195" s="163">
        <v>2300</v>
      </c>
      <c r="S195" s="163">
        <v>700</v>
      </c>
      <c r="T195" s="71">
        <f t="shared" si="30"/>
        <v>8</v>
      </c>
      <c r="U195" s="165">
        <v>296</v>
      </c>
      <c r="V195" s="165"/>
      <c r="W195" s="165"/>
      <c r="X195" s="165"/>
      <c r="Y195" s="168" t="s">
        <v>193</v>
      </c>
      <c r="Z195" s="165"/>
      <c r="AA195" s="165"/>
      <c r="AB195" s="165"/>
      <c r="AC195" s="165"/>
      <c r="AD195" s="165">
        <v>11.6</v>
      </c>
      <c r="AE195" s="165">
        <v>29</v>
      </c>
      <c r="AF195" s="165">
        <v>29</v>
      </c>
      <c r="AG195" s="165">
        <v>11.6</v>
      </c>
      <c r="AH195" s="165">
        <v>29</v>
      </c>
      <c r="AI195" s="165">
        <v>10</v>
      </c>
      <c r="AJ195" s="165">
        <v>25</v>
      </c>
      <c r="AK195" s="169"/>
      <c r="AL195" s="169"/>
      <c r="AM195" s="170" t="s">
        <v>162</v>
      </c>
      <c r="AN195" s="165"/>
      <c r="AO195" s="165"/>
      <c r="AP195" s="169"/>
    </row>
    <row r="196" spans="1:42" ht="25.5">
      <c r="A196" s="64">
        <f t="shared" si="34"/>
        <v>102.1890000000009</v>
      </c>
      <c r="B196" s="66" t="s">
        <v>316</v>
      </c>
      <c r="C196" s="76">
        <v>1.3</v>
      </c>
      <c r="D196" s="160" t="s">
        <v>190</v>
      </c>
      <c r="E196" s="160" t="s">
        <v>195</v>
      </c>
      <c r="F196" s="160" t="s">
        <v>53</v>
      </c>
      <c r="G196" s="160" t="s">
        <v>192</v>
      </c>
      <c r="H196" s="162">
        <v>43922</v>
      </c>
      <c r="I196" s="162">
        <v>44104</v>
      </c>
      <c r="J196" s="68" t="str">
        <f t="shared" si="33"/>
        <v>01.04.20 - 30.09.20 (6 months)</v>
      </c>
      <c r="K196" s="70" t="s">
        <v>32</v>
      </c>
      <c r="L196" s="163">
        <v>700</v>
      </c>
      <c r="M196" s="163">
        <v>1500</v>
      </c>
      <c r="N196" s="57">
        <f t="shared" si="31"/>
        <v>8</v>
      </c>
      <c r="O196" s="163">
        <v>700</v>
      </c>
      <c r="P196" s="163">
        <v>1500</v>
      </c>
      <c r="Q196" s="57">
        <f t="shared" si="32"/>
        <v>8</v>
      </c>
      <c r="R196" s="163">
        <v>700</v>
      </c>
      <c r="S196" s="163">
        <v>1500</v>
      </c>
      <c r="T196" s="71">
        <f t="shared" si="30"/>
        <v>8</v>
      </c>
      <c r="U196" s="165">
        <v>296</v>
      </c>
      <c r="V196" s="165"/>
      <c r="W196" s="165"/>
      <c r="X196" s="165"/>
      <c r="Y196" s="168" t="s">
        <v>193</v>
      </c>
      <c r="Z196" s="165"/>
      <c r="AA196" s="165"/>
      <c r="AB196" s="165"/>
      <c r="AC196" s="165"/>
      <c r="AD196" s="165">
        <v>11.6</v>
      </c>
      <c r="AE196" s="165">
        <v>29</v>
      </c>
      <c r="AF196" s="165">
        <v>29</v>
      </c>
      <c r="AG196" s="165">
        <v>11.6</v>
      </c>
      <c r="AH196" s="165">
        <v>29</v>
      </c>
      <c r="AI196" s="165">
        <v>11.6</v>
      </c>
      <c r="AJ196" s="165">
        <v>29</v>
      </c>
      <c r="AK196" s="169"/>
      <c r="AL196" s="169"/>
      <c r="AM196" s="170" t="s">
        <v>162</v>
      </c>
      <c r="AN196" s="165"/>
      <c r="AO196" s="165"/>
      <c r="AP196" s="169"/>
    </row>
    <row r="197" spans="1:42" ht="25.5">
      <c r="A197" s="64">
        <f t="shared" si="34"/>
        <v>102.19000000000091</v>
      </c>
      <c r="B197" s="66" t="s">
        <v>316</v>
      </c>
      <c r="C197" s="76">
        <v>1.3</v>
      </c>
      <c r="D197" s="160" t="s">
        <v>190</v>
      </c>
      <c r="E197" s="160" t="s">
        <v>195</v>
      </c>
      <c r="F197" s="160" t="s">
        <v>53</v>
      </c>
      <c r="G197" s="160" t="s">
        <v>192</v>
      </c>
      <c r="H197" s="162">
        <v>43922</v>
      </c>
      <c r="I197" s="162">
        <v>44104</v>
      </c>
      <c r="J197" s="68" t="str">
        <f t="shared" si="33"/>
        <v>01.04.20 - 30.09.20 (6 months)</v>
      </c>
      <c r="K197" s="70" t="s">
        <v>32</v>
      </c>
      <c r="L197" s="163">
        <v>1900</v>
      </c>
      <c r="M197" s="163">
        <v>2300</v>
      </c>
      <c r="N197" s="57">
        <f t="shared" si="31"/>
        <v>4</v>
      </c>
      <c r="O197" s="163">
        <v>1900</v>
      </c>
      <c r="P197" s="163">
        <v>2300</v>
      </c>
      <c r="Q197" s="57">
        <f t="shared" si="32"/>
        <v>4</v>
      </c>
      <c r="R197" s="163">
        <v>1900</v>
      </c>
      <c r="S197" s="163">
        <v>2300</v>
      </c>
      <c r="T197" s="71">
        <f t="shared" ref="T197:T227" si="35">IF(R197&gt;S197, (2400-R197+S197)/100, IF(R197=S197, 24, (S197-R197)/100))</f>
        <v>4</v>
      </c>
      <c r="U197" s="165">
        <v>296</v>
      </c>
      <c r="V197" s="165"/>
      <c r="W197" s="165"/>
      <c r="X197" s="165"/>
      <c r="Y197" s="168" t="s">
        <v>193</v>
      </c>
      <c r="Z197" s="165"/>
      <c r="AA197" s="165"/>
      <c r="AB197" s="165"/>
      <c r="AC197" s="165"/>
      <c r="AD197" s="165">
        <v>11.6</v>
      </c>
      <c r="AE197" s="165">
        <v>29</v>
      </c>
      <c r="AF197" s="165">
        <v>29</v>
      </c>
      <c r="AG197" s="165">
        <v>11.6</v>
      </c>
      <c r="AH197" s="165">
        <v>29</v>
      </c>
      <c r="AI197" s="165">
        <v>11.6</v>
      </c>
      <c r="AJ197" s="165">
        <v>29</v>
      </c>
      <c r="AK197" s="169"/>
      <c r="AL197" s="169"/>
      <c r="AM197" s="170" t="s">
        <v>162</v>
      </c>
      <c r="AN197" s="165"/>
      <c r="AO197" s="165"/>
      <c r="AP197" s="169"/>
    </row>
    <row r="198" spans="1:42" ht="25.5">
      <c r="A198" s="64">
        <f t="shared" si="34"/>
        <v>102.19100000000091</v>
      </c>
      <c r="B198" s="66" t="s">
        <v>316</v>
      </c>
      <c r="C198" s="76">
        <v>1.3</v>
      </c>
      <c r="D198" s="160" t="s">
        <v>190</v>
      </c>
      <c r="E198" s="160" t="s">
        <v>196</v>
      </c>
      <c r="F198" s="160" t="s">
        <v>53</v>
      </c>
      <c r="G198" s="160" t="s">
        <v>192</v>
      </c>
      <c r="H198" s="161">
        <v>43738</v>
      </c>
      <c r="I198" s="162">
        <v>43921</v>
      </c>
      <c r="J198" s="68" t="str">
        <f t="shared" si="33"/>
        <v>30.09.19 - 31.03.20 (6 months)</v>
      </c>
      <c r="K198" s="70" t="s">
        <v>32</v>
      </c>
      <c r="L198" s="163">
        <v>2300</v>
      </c>
      <c r="M198" s="163">
        <v>700</v>
      </c>
      <c r="N198" s="57">
        <f t="shared" ref="N198:N227" si="36">IF(L198&gt;M198, (2400-L198+M198)/100, IF(L198=M198, 24, (M198-L198)/100))</f>
        <v>8</v>
      </c>
      <c r="O198" s="163">
        <v>2300</v>
      </c>
      <c r="P198" s="163">
        <v>700</v>
      </c>
      <c r="Q198" s="57">
        <f t="shared" ref="Q198:Q227" si="37">IF(O198&gt;P198, (2400-O198+P198)/100, IF(O198=P198, 24, (P198-O198)/100))</f>
        <v>8</v>
      </c>
      <c r="R198" s="163">
        <v>2300</v>
      </c>
      <c r="S198" s="163">
        <v>700</v>
      </c>
      <c r="T198" s="71">
        <f t="shared" si="35"/>
        <v>8</v>
      </c>
      <c r="U198" s="165">
        <v>500</v>
      </c>
      <c r="V198" s="165"/>
      <c r="W198" s="165"/>
      <c r="X198" s="165"/>
      <c r="Y198" s="168" t="s">
        <v>193</v>
      </c>
      <c r="Z198" s="165"/>
      <c r="AA198" s="165"/>
      <c r="AB198" s="165"/>
      <c r="AC198" s="165"/>
      <c r="AD198" s="165">
        <v>19.600000000000001</v>
      </c>
      <c r="AE198" s="165">
        <v>49</v>
      </c>
      <c r="AF198" s="165">
        <v>49</v>
      </c>
      <c r="AG198" s="165">
        <v>19.600000000000001</v>
      </c>
      <c r="AH198" s="165">
        <v>49</v>
      </c>
      <c r="AI198" s="165">
        <v>16.399999999999999</v>
      </c>
      <c r="AJ198" s="165">
        <v>41</v>
      </c>
      <c r="AK198" s="169"/>
      <c r="AL198" s="169"/>
      <c r="AM198" s="170" t="s">
        <v>167</v>
      </c>
      <c r="AN198" s="165"/>
      <c r="AO198" s="165"/>
      <c r="AP198" s="169"/>
    </row>
    <row r="199" spans="1:42" ht="25.5">
      <c r="A199" s="64">
        <f t="shared" si="34"/>
        <v>102.19200000000092</v>
      </c>
      <c r="B199" s="66" t="s">
        <v>316</v>
      </c>
      <c r="C199" s="76">
        <v>1.3</v>
      </c>
      <c r="D199" s="160" t="s">
        <v>190</v>
      </c>
      <c r="E199" s="160" t="s">
        <v>196</v>
      </c>
      <c r="F199" s="160" t="s">
        <v>53</v>
      </c>
      <c r="G199" s="160" t="s">
        <v>192</v>
      </c>
      <c r="H199" s="161">
        <v>43739</v>
      </c>
      <c r="I199" s="162">
        <v>43921</v>
      </c>
      <c r="J199" s="68" t="str">
        <f t="shared" ref="J199:J262" si="38">TEXT(H199,"DD.MM.YY")&amp;" - "&amp;TEXT(I199,"DD.MM.YY")&amp;" ("&amp;DATEDIF(H199,I199+1,"m")&amp;" months)"</f>
        <v>01.10.19 - 31.03.20 (6 months)</v>
      </c>
      <c r="K199" s="70" t="s">
        <v>32</v>
      </c>
      <c r="L199" s="163">
        <v>700</v>
      </c>
      <c r="M199" s="163">
        <v>1500</v>
      </c>
      <c r="N199" s="57">
        <f t="shared" si="36"/>
        <v>8</v>
      </c>
      <c r="O199" s="163">
        <v>700</v>
      </c>
      <c r="P199" s="163">
        <v>1500</v>
      </c>
      <c r="Q199" s="57">
        <f t="shared" si="37"/>
        <v>8</v>
      </c>
      <c r="R199" s="163">
        <v>700</v>
      </c>
      <c r="S199" s="163">
        <v>1500</v>
      </c>
      <c r="T199" s="71">
        <f t="shared" si="35"/>
        <v>8</v>
      </c>
      <c r="U199" s="165">
        <v>500</v>
      </c>
      <c r="V199" s="165"/>
      <c r="W199" s="165"/>
      <c r="X199" s="165"/>
      <c r="Y199" s="168" t="s">
        <v>193</v>
      </c>
      <c r="Z199" s="165"/>
      <c r="AA199" s="165"/>
      <c r="AB199" s="165"/>
      <c r="AC199" s="165"/>
      <c r="AD199" s="165">
        <v>19.600000000000001</v>
      </c>
      <c r="AE199" s="165">
        <v>49</v>
      </c>
      <c r="AF199" s="165">
        <v>49</v>
      </c>
      <c r="AG199" s="165">
        <v>19.600000000000001</v>
      </c>
      <c r="AH199" s="165">
        <v>49</v>
      </c>
      <c r="AI199" s="165">
        <v>19.600000000000001</v>
      </c>
      <c r="AJ199" s="165">
        <v>49</v>
      </c>
      <c r="AK199" s="169"/>
      <c r="AL199" s="169"/>
      <c r="AM199" s="170" t="s">
        <v>167</v>
      </c>
      <c r="AN199" s="165"/>
      <c r="AO199" s="165"/>
      <c r="AP199" s="169"/>
    </row>
    <row r="200" spans="1:42" ht="25.5">
      <c r="A200" s="64">
        <f t="shared" si="34"/>
        <v>102.19300000000092</v>
      </c>
      <c r="B200" s="66" t="s">
        <v>316</v>
      </c>
      <c r="C200" s="76">
        <v>1.3</v>
      </c>
      <c r="D200" s="160" t="s">
        <v>190</v>
      </c>
      <c r="E200" s="160" t="s">
        <v>196</v>
      </c>
      <c r="F200" s="160" t="s">
        <v>53</v>
      </c>
      <c r="G200" s="160" t="s">
        <v>192</v>
      </c>
      <c r="H200" s="161">
        <v>43739</v>
      </c>
      <c r="I200" s="162">
        <v>43921</v>
      </c>
      <c r="J200" s="68" t="str">
        <f t="shared" si="38"/>
        <v>01.10.19 - 31.03.20 (6 months)</v>
      </c>
      <c r="K200" s="70" t="s">
        <v>32</v>
      </c>
      <c r="L200" s="163">
        <v>1900</v>
      </c>
      <c r="M200" s="163">
        <v>2300</v>
      </c>
      <c r="N200" s="57">
        <f t="shared" si="36"/>
        <v>4</v>
      </c>
      <c r="O200" s="163">
        <v>1900</v>
      </c>
      <c r="P200" s="163">
        <v>2300</v>
      </c>
      <c r="Q200" s="57">
        <f t="shared" si="37"/>
        <v>4</v>
      </c>
      <c r="R200" s="163">
        <v>1900</v>
      </c>
      <c r="S200" s="163">
        <v>2300</v>
      </c>
      <c r="T200" s="71">
        <f t="shared" si="35"/>
        <v>4</v>
      </c>
      <c r="U200" s="165">
        <v>500</v>
      </c>
      <c r="V200" s="165"/>
      <c r="W200" s="165"/>
      <c r="X200" s="165"/>
      <c r="Y200" s="168" t="s">
        <v>193</v>
      </c>
      <c r="Z200" s="165"/>
      <c r="AA200" s="165"/>
      <c r="AB200" s="165"/>
      <c r="AC200" s="165"/>
      <c r="AD200" s="165">
        <v>19.600000000000001</v>
      </c>
      <c r="AE200" s="165">
        <v>49</v>
      </c>
      <c r="AF200" s="165">
        <v>49</v>
      </c>
      <c r="AG200" s="165">
        <v>19.600000000000001</v>
      </c>
      <c r="AH200" s="165">
        <v>49</v>
      </c>
      <c r="AI200" s="165">
        <v>19.600000000000001</v>
      </c>
      <c r="AJ200" s="165">
        <v>49</v>
      </c>
      <c r="AK200" s="169"/>
      <c r="AL200" s="169"/>
      <c r="AM200" s="170" t="s">
        <v>167</v>
      </c>
      <c r="AN200" s="165"/>
      <c r="AO200" s="165"/>
      <c r="AP200" s="169"/>
    </row>
    <row r="201" spans="1:42" ht="25.5">
      <c r="A201" s="64">
        <f t="shared" si="34"/>
        <v>102.19400000000093</v>
      </c>
      <c r="B201" s="66" t="s">
        <v>316</v>
      </c>
      <c r="C201" s="76">
        <v>1.3</v>
      </c>
      <c r="D201" s="160" t="s">
        <v>190</v>
      </c>
      <c r="E201" s="160" t="s">
        <v>196</v>
      </c>
      <c r="F201" s="160" t="s">
        <v>53</v>
      </c>
      <c r="G201" s="160" t="s">
        <v>192</v>
      </c>
      <c r="H201" s="162">
        <v>43921</v>
      </c>
      <c r="I201" s="162">
        <v>44104</v>
      </c>
      <c r="J201" s="68" t="str">
        <f t="shared" si="38"/>
        <v>31.03.20 - 30.09.20 (6 months)</v>
      </c>
      <c r="K201" s="70" t="s">
        <v>32</v>
      </c>
      <c r="L201" s="163">
        <v>2300</v>
      </c>
      <c r="M201" s="163">
        <v>700</v>
      </c>
      <c r="N201" s="57">
        <f t="shared" si="36"/>
        <v>8</v>
      </c>
      <c r="O201" s="163">
        <v>2300</v>
      </c>
      <c r="P201" s="163">
        <v>700</v>
      </c>
      <c r="Q201" s="57">
        <f t="shared" si="37"/>
        <v>8</v>
      </c>
      <c r="R201" s="163">
        <v>2300</v>
      </c>
      <c r="S201" s="163">
        <v>700</v>
      </c>
      <c r="T201" s="71">
        <f t="shared" si="35"/>
        <v>8</v>
      </c>
      <c r="U201" s="165">
        <v>500</v>
      </c>
      <c r="V201" s="165"/>
      <c r="W201" s="165"/>
      <c r="X201" s="165"/>
      <c r="Y201" s="168" t="s">
        <v>193</v>
      </c>
      <c r="Z201" s="165"/>
      <c r="AA201" s="165"/>
      <c r="AB201" s="165"/>
      <c r="AC201" s="165"/>
      <c r="AD201" s="165">
        <v>19.600000000000001</v>
      </c>
      <c r="AE201" s="165">
        <v>49</v>
      </c>
      <c r="AF201" s="165">
        <v>49</v>
      </c>
      <c r="AG201" s="165">
        <v>19.600000000000001</v>
      </c>
      <c r="AH201" s="165">
        <v>49</v>
      </c>
      <c r="AI201" s="165">
        <v>16.399999999999999</v>
      </c>
      <c r="AJ201" s="165">
        <v>41</v>
      </c>
      <c r="AK201" s="169"/>
      <c r="AL201" s="169"/>
      <c r="AM201" s="170" t="s">
        <v>167</v>
      </c>
      <c r="AN201" s="165"/>
      <c r="AO201" s="165"/>
      <c r="AP201" s="169"/>
    </row>
    <row r="202" spans="1:42" ht="25.5">
      <c r="A202" s="64">
        <f t="shared" si="34"/>
        <v>102.19500000000093</v>
      </c>
      <c r="B202" s="66" t="s">
        <v>316</v>
      </c>
      <c r="C202" s="76">
        <v>1.3</v>
      </c>
      <c r="D202" s="160" t="s">
        <v>190</v>
      </c>
      <c r="E202" s="160" t="s">
        <v>196</v>
      </c>
      <c r="F202" s="160" t="s">
        <v>53</v>
      </c>
      <c r="G202" s="160" t="s">
        <v>192</v>
      </c>
      <c r="H202" s="162">
        <v>43922</v>
      </c>
      <c r="I202" s="162">
        <v>44104</v>
      </c>
      <c r="J202" s="68" t="str">
        <f t="shared" si="38"/>
        <v>01.04.20 - 30.09.20 (6 months)</v>
      </c>
      <c r="K202" s="70" t="s">
        <v>32</v>
      </c>
      <c r="L202" s="163">
        <v>700</v>
      </c>
      <c r="M202" s="163">
        <v>1500</v>
      </c>
      <c r="N202" s="57">
        <f t="shared" si="36"/>
        <v>8</v>
      </c>
      <c r="O202" s="163">
        <v>700</v>
      </c>
      <c r="P202" s="163">
        <v>1500</v>
      </c>
      <c r="Q202" s="57">
        <f t="shared" si="37"/>
        <v>8</v>
      </c>
      <c r="R202" s="163">
        <v>700</v>
      </c>
      <c r="S202" s="163">
        <v>1500</v>
      </c>
      <c r="T202" s="71">
        <f t="shared" si="35"/>
        <v>8</v>
      </c>
      <c r="U202" s="165">
        <v>500</v>
      </c>
      <c r="V202" s="165"/>
      <c r="W202" s="165"/>
      <c r="X202" s="165"/>
      <c r="Y202" s="168" t="s">
        <v>193</v>
      </c>
      <c r="Z202" s="165"/>
      <c r="AA202" s="165"/>
      <c r="AB202" s="165"/>
      <c r="AC202" s="165"/>
      <c r="AD202" s="165">
        <v>19.600000000000001</v>
      </c>
      <c r="AE202" s="165">
        <v>49</v>
      </c>
      <c r="AF202" s="165">
        <v>49</v>
      </c>
      <c r="AG202" s="165">
        <v>19.600000000000001</v>
      </c>
      <c r="AH202" s="165">
        <v>49</v>
      </c>
      <c r="AI202" s="165">
        <v>19.600000000000001</v>
      </c>
      <c r="AJ202" s="165">
        <v>49</v>
      </c>
      <c r="AK202" s="169"/>
      <c r="AL202" s="169"/>
      <c r="AM202" s="170" t="s">
        <v>167</v>
      </c>
      <c r="AN202" s="165"/>
      <c r="AO202" s="165"/>
      <c r="AP202" s="169"/>
    </row>
    <row r="203" spans="1:42" ht="25.5">
      <c r="A203" s="64">
        <f t="shared" si="34"/>
        <v>102.19600000000094</v>
      </c>
      <c r="B203" s="66" t="s">
        <v>316</v>
      </c>
      <c r="C203" s="76">
        <v>1.3</v>
      </c>
      <c r="D203" s="160" t="s">
        <v>190</v>
      </c>
      <c r="E203" s="160" t="s">
        <v>196</v>
      </c>
      <c r="F203" s="160" t="s">
        <v>53</v>
      </c>
      <c r="G203" s="160" t="s">
        <v>192</v>
      </c>
      <c r="H203" s="162">
        <v>43922</v>
      </c>
      <c r="I203" s="162">
        <v>44104</v>
      </c>
      <c r="J203" s="68" t="str">
        <f t="shared" si="38"/>
        <v>01.04.20 - 30.09.20 (6 months)</v>
      </c>
      <c r="K203" s="70" t="s">
        <v>32</v>
      </c>
      <c r="L203" s="163">
        <v>1900</v>
      </c>
      <c r="M203" s="163">
        <v>2300</v>
      </c>
      <c r="N203" s="57">
        <f t="shared" si="36"/>
        <v>4</v>
      </c>
      <c r="O203" s="163">
        <v>1900</v>
      </c>
      <c r="P203" s="163">
        <v>2300</v>
      </c>
      <c r="Q203" s="57">
        <f t="shared" si="37"/>
        <v>4</v>
      </c>
      <c r="R203" s="163">
        <v>1900</v>
      </c>
      <c r="S203" s="163">
        <v>2300</v>
      </c>
      <c r="T203" s="71">
        <f t="shared" si="35"/>
        <v>4</v>
      </c>
      <c r="U203" s="165">
        <v>500</v>
      </c>
      <c r="V203" s="165"/>
      <c r="W203" s="165"/>
      <c r="X203" s="165"/>
      <c r="Y203" s="168" t="s">
        <v>193</v>
      </c>
      <c r="Z203" s="165"/>
      <c r="AA203" s="165"/>
      <c r="AB203" s="165"/>
      <c r="AC203" s="165"/>
      <c r="AD203" s="165">
        <v>19.600000000000001</v>
      </c>
      <c r="AE203" s="165">
        <v>49</v>
      </c>
      <c r="AF203" s="165">
        <v>49</v>
      </c>
      <c r="AG203" s="165">
        <v>19.600000000000001</v>
      </c>
      <c r="AH203" s="165">
        <v>49</v>
      </c>
      <c r="AI203" s="165">
        <v>19.600000000000001</v>
      </c>
      <c r="AJ203" s="165">
        <v>49</v>
      </c>
      <c r="AK203" s="169"/>
      <c r="AL203" s="169"/>
      <c r="AM203" s="170" t="s">
        <v>167</v>
      </c>
      <c r="AN203" s="165"/>
      <c r="AO203" s="165"/>
      <c r="AP203" s="169"/>
    </row>
    <row r="204" spans="1:42" ht="25.5">
      <c r="A204" s="64">
        <f t="shared" si="34"/>
        <v>102.19700000000094</v>
      </c>
      <c r="B204" s="66" t="s">
        <v>316</v>
      </c>
      <c r="C204" s="76">
        <v>1.3</v>
      </c>
      <c r="D204" s="160" t="s">
        <v>190</v>
      </c>
      <c r="E204" s="160" t="s">
        <v>197</v>
      </c>
      <c r="F204" s="160" t="s">
        <v>53</v>
      </c>
      <c r="G204" s="160" t="s">
        <v>192</v>
      </c>
      <c r="H204" s="161">
        <v>43555</v>
      </c>
      <c r="I204" s="162">
        <v>43738</v>
      </c>
      <c r="J204" s="68" t="str">
        <f t="shared" si="38"/>
        <v>31.03.19 - 30.09.19 (6 months)</v>
      </c>
      <c r="K204" s="70" t="s">
        <v>32</v>
      </c>
      <c r="L204" s="163">
        <v>2300</v>
      </c>
      <c r="M204" s="163">
        <v>700</v>
      </c>
      <c r="N204" s="57">
        <f t="shared" si="36"/>
        <v>8</v>
      </c>
      <c r="O204" s="163">
        <v>2300</v>
      </c>
      <c r="P204" s="163">
        <v>700</v>
      </c>
      <c r="Q204" s="57">
        <f t="shared" si="37"/>
        <v>8</v>
      </c>
      <c r="R204" s="163">
        <v>2300</v>
      </c>
      <c r="S204" s="163">
        <v>700</v>
      </c>
      <c r="T204" s="71">
        <f t="shared" si="35"/>
        <v>8</v>
      </c>
      <c r="U204" s="165">
        <v>102</v>
      </c>
      <c r="V204" s="165"/>
      <c r="W204" s="165"/>
      <c r="X204" s="165"/>
      <c r="Y204" s="168" t="s">
        <v>193</v>
      </c>
      <c r="Z204" s="165"/>
      <c r="AA204" s="165"/>
      <c r="AB204" s="165"/>
      <c r="AC204" s="165"/>
      <c r="AD204" s="165">
        <v>4</v>
      </c>
      <c r="AE204" s="165">
        <v>10</v>
      </c>
      <c r="AF204" s="165">
        <v>10</v>
      </c>
      <c r="AG204" s="165">
        <v>4</v>
      </c>
      <c r="AH204" s="165">
        <v>10</v>
      </c>
      <c r="AI204" s="165">
        <v>3.2</v>
      </c>
      <c r="AJ204" s="165">
        <v>8</v>
      </c>
      <c r="AK204" s="169"/>
      <c r="AL204" s="169"/>
      <c r="AM204" s="170" t="s">
        <v>169</v>
      </c>
      <c r="AN204" s="165"/>
      <c r="AO204" s="165"/>
      <c r="AP204" s="169"/>
    </row>
    <row r="205" spans="1:42" ht="25.5">
      <c r="A205" s="64">
        <f t="shared" si="34"/>
        <v>102.19800000000095</v>
      </c>
      <c r="B205" s="66" t="s">
        <v>316</v>
      </c>
      <c r="C205" s="76">
        <v>1.3</v>
      </c>
      <c r="D205" s="160" t="s">
        <v>190</v>
      </c>
      <c r="E205" s="160" t="s">
        <v>197</v>
      </c>
      <c r="F205" s="160" t="s">
        <v>53</v>
      </c>
      <c r="G205" s="160" t="s">
        <v>192</v>
      </c>
      <c r="H205" s="161">
        <v>43556</v>
      </c>
      <c r="I205" s="162">
        <v>43738</v>
      </c>
      <c r="J205" s="68" t="str">
        <f t="shared" si="38"/>
        <v>01.04.19 - 30.09.19 (6 months)</v>
      </c>
      <c r="K205" s="70" t="s">
        <v>32</v>
      </c>
      <c r="L205" s="163">
        <v>700</v>
      </c>
      <c r="M205" s="163">
        <v>1500</v>
      </c>
      <c r="N205" s="57">
        <f t="shared" si="36"/>
        <v>8</v>
      </c>
      <c r="O205" s="163">
        <v>700</v>
      </c>
      <c r="P205" s="163">
        <v>1500</v>
      </c>
      <c r="Q205" s="57">
        <f t="shared" si="37"/>
        <v>8</v>
      </c>
      <c r="R205" s="163">
        <v>700</v>
      </c>
      <c r="S205" s="163">
        <v>1500</v>
      </c>
      <c r="T205" s="71">
        <f t="shared" si="35"/>
        <v>8</v>
      </c>
      <c r="U205" s="165">
        <v>102</v>
      </c>
      <c r="V205" s="165"/>
      <c r="W205" s="165"/>
      <c r="X205" s="165"/>
      <c r="Y205" s="168" t="s">
        <v>193</v>
      </c>
      <c r="Z205" s="165"/>
      <c r="AA205" s="165"/>
      <c r="AB205" s="165"/>
      <c r="AC205" s="165"/>
      <c r="AD205" s="165">
        <v>4</v>
      </c>
      <c r="AE205" s="165">
        <v>10</v>
      </c>
      <c r="AF205" s="165">
        <v>10</v>
      </c>
      <c r="AG205" s="165">
        <v>4</v>
      </c>
      <c r="AH205" s="165">
        <v>10</v>
      </c>
      <c r="AI205" s="165">
        <v>4</v>
      </c>
      <c r="AJ205" s="165">
        <v>10</v>
      </c>
      <c r="AK205" s="169"/>
      <c r="AL205" s="169"/>
      <c r="AM205" s="170" t="s">
        <v>169</v>
      </c>
      <c r="AN205" s="165"/>
      <c r="AO205" s="165"/>
      <c r="AP205" s="169"/>
    </row>
    <row r="206" spans="1:42" ht="25.5">
      <c r="A206" s="64">
        <f t="shared" si="34"/>
        <v>102.19900000000095</v>
      </c>
      <c r="B206" s="66" t="s">
        <v>316</v>
      </c>
      <c r="C206" s="76">
        <v>1.3</v>
      </c>
      <c r="D206" s="160" t="s">
        <v>190</v>
      </c>
      <c r="E206" s="160" t="s">
        <v>197</v>
      </c>
      <c r="F206" s="160" t="s">
        <v>53</v>
      </c>
      <c r="G206" s="160" t="s">
        <v>192</v>
      </c>
      <c r="H206" s="161">
        <v>43556</v>
      </c>
      <c r="I206" s="162">
        <v>43738</v>
      </c>
      <c r="J206" s="68" t="str">
        <f t="shared" si="38"/>
        <v>01.04.19 - 30.09.19 (6 months)</v>
      </c>
      <c r="K206" s="70" t="s">
        <v>32</v>
      </c>
      <c r="L206" s="163">
        <v>1900</v>
      </c>
      <c r="M206" s="163">
        <v>2300</v>
      </c>
      <c r="N206" s="57">
        <f t="shared" si="36"/>
        <v>4</v>
      </c>
      <c r="O206" s="163">
        <v>1900</v>
      </c>
      <c r="P206" s="163">
        <v>2300</v>
      </c>
      <c r="Q206" s="57">
        <f t="shared" si="37"/>
        <v>4</v>
      </c>
      <c r="R206" s="163">
        <v>1900</v>
      </c>
      <c r="S206" s="163">
        <v>2300</v>
      </c>
      <c r="T206" s="71">
        <f t="shared" si="35"/>
        <v>4</v>
      </c>
      <c r="U206" s="165">
        <v>102</v>
      </c>
      <c r="V206" s="165"/>
      <c r="W206" s="165"/>
      <c r="X206" s="165"/>
      <c r="Y206" s="168" t="s">
        <v>193</v>
      </c>
      <c r="Z206" s="165"/>
      <c r="AA206" s="165"/>
      <c r="AB206" s="165"/>
      <c r="AC206" s="165"/>
      <c r="AD206" s="165">
        <v>4</v>
      </c>
      <c r="AE206" s="165">
        <v>10</v>
      </c>
      <c r="AF206" s="165">
        <v>10</v>
      </c>
      <c r="AG206" s="165">
        <v>4</v>
      </c>
      <c r="AH206" s="165">
        <v>10</v>
      </c>
      <c r="AI206" s="165">
        <v>4</v>
      </c>
      <c r="AJ206" s="165">
        <v>10</v>
      </c>
      <c r="AK206" s="169"/>
      <c r="AL206" s="169"/>
      <c r="AM206" s="170" t="s">
        <v>169</v>
      </c>
      <c r="AN206" s="165"/>
      <c r="AO206" s="165"/>
      <c r="AP206" s="169"/>
    </row>
    <row r="207" spans="1:42" ht="25.5">
      <c r="A207" s="64">
        <f t="shared" si="34"/>
        <v>102.20000000000095</v>
      </c>
      <c r="B207" s="66" t="s">
        <v>316</v>
      </c>
      <c r="C207" s="76">
        <v>1.3</v>
      </c>
      <c r="D207" s="160" t="s">
        <v>190</v>
      </c>
      <c r="E207" s="160" t="s">
        <v>197</v>
      </c>
      <c r="F207" s="160" t="s">
        <v>53</v>
      </c>
      <c r="G207" s="160" t="s">
        <v>192</v>
      </c>
      <c r="H207" s="161">
        <v>43738</v>
      </c>
      <c r="I207" s="162">
        <v>43921</v>
      </c>
      <c r="J207" s="68" t="str">
        <f t="shared" si="38"/>
        <v>30.09.19 - 31.03.20 (6 months)</v>
      </c>
      <c r="K207" s="70" t="s">
        <v>32</v>
      </c>
      <c r="L207" s="163">
        <v>2300</v>
      </c>
      <c r="M207" s="163">
        <v>700</v>
      </c>
      <c r="N207" s="57">
        <f t="shared" si="36"/>
        <v>8</v>
      </c>
      <c r="O207" s="163">
        <v>2300</v>
      </c>
      <c r="P207" s="163">
        <v>700</v>
      </c>
      <c r="Q207" s="57">
        <f t="shared" si="37"/>
        <v>8</v>
      </c>
      <c r="R207" s="163">
        <v>2300</v>
      </c>
      <c r="S207" s="163">
        <v>700</v>
      </c>
      <c r="T207" s="71">
        <f t="shared" si="35"/>
        <v>8</v>
      </c>
      <c r="U207" s="165">
        <v>612</v>
      </c>
      <c r="V207" s="165"/>
      <c r="W207" s="165"/>
      <c r="X207" s="165"/>
      <c r="Y207" s="168" t="s">
        <v>193</v>
      </c>
      <c r="Z207" s="165"/>
      <c r="AA207" s="165"/>
      <c r="AB207" s="165"/>
      <c r="AC207" s="165"/>
      <c r="AD207" s="165">
        <v>24</v>
      </c>
      <c r="AE207" s="165">
        <v>60</v>
      </c>
      <c r="AF207" s="165">
        <v>60</v>
      </c>
      <c r="AG207" s="165">
        <v>24</v>
      </c>
      <c r="AH207" s="165">
        <v>60</v>
      </c>
      <c r="AI207" s="165">
        <v>13.6</v>
      </c>
      <c r="AJ207" s="165">
        <v>34</v>
      </c>
      <c r="AK207" s="169"/>
      <c r="AL207" s="169"/>
      <c r="AM207" s="170" t="s">
        <v>169</v>
      </c>
      <c r="AN207" s="165"/>
      <c r="AO207" s="165"/>
      <c r="AP207" s="169"/>
    </row>
    <row r="208" spans="1:42" ht="25.5">
      <c r="A208" s="64">
        <f t="shared" si="34"/>
        <v>102.20100000000096</v>
      </c>
      <c r="B208" s="66" t="s">
        <v>316</v>
      </c>
      <c r="C208" s="76">
        <v>1.3</v>
      </c>
      <c r="D208" s="160" t="s">
        <v>190</v>
      </c>
      <c r="E208" s="160" t="s">
        <v>197</v>
      </c>
      <c r="F208" s="160" t="s">
        <v>53</v>
      </c>
      <c r="G208" s="160" t="s">
        <v>192</v>
      </c>
      <c r="H208" s="161">
        <v>43739</v>
      </c>
      <c r="I208" s="162">
        <v>43921</v>
      </c>
      <c r="J208" s="68" t="str">
        <f t="shared" si="38"/>
        <v>01.10.19 - 31.03.20 (6 months)</v>
      </c>
      <c r="K208" s="70" t="s">
        <v>32</v>
      </c>
      <c r="L208" s="163">
        <v>700</v>
      </c>
      <c r="M208" s="163">
        <v>1500</v>
      </c>
      <c r="N208" s="57">
        <f t="shared" si="36"/>
        <v>8</v>
      </c>
      <c r="O208" s="163">
        <v>700</v>
      </c>
      <c r="P208" s="163">
        <v>1500</v>
      </c>
      <c r="Q208" s="57">
        <f t="shared" si="37"/>
        <v>8</v>
      </c>
      <c r="R208" s="163">
        <v>700</v>
      </c>
      <c r="S208" s="163">
        <v>1500</v>
      </c>
      <c r="T208" s="71">
        <f t="shared" si="35"/>
        <v>8</v>
      </c>
      <c r="U208" s="165">
        <v>612</v>
      </c>
      <c r="V208" s="165"/>
      <c r="W208" s="165"/>
      <c r="X208" s="165"/>
      <c r="Y208" s="168" t="s">
        <v>193</v>
      </c>
      <c r="Z208" s="165"/>
      <c r="AA208" s="165"/>
      <c r="AB208" s="165"/>
      <c r="AC208" s="165"/>
      <c r="AD208" s="165">
        <v>24</v>
      </c>
      <c r="AE208" s="165">
        <v>60</v>
      </c>
      <c r="AF208" s="165">
        <v>60</v>
      </c>
      <c r="AG208" s="165">
        <v>24</v>
      </c>
      <c r="AH208" s="165">
        <v>60</v>
      </c>
      <c r="AI208" s="165">
        <v>24</v>
      </c>
      <c r="AJ208" s="165">
        <v>40</v>
      </c>
      <c r="AK208" s="169"/>
      <c r="AL208" s="169"/>
      <c r="AM208" s="170" t="s">
        <v>169</v>
      </c>
      <c r="AN208" s="165"/>
      <c r="AO208" s="165"/>
      <c r="AP208" s="169"/>
    </row>
    <row r="209" spans="1:42" ht="25.5">
      <c r="A209" s="64">
        <f t="shared" si="34"/>
        <v>102.20200000000096</v>
      </c>
      <c r="B209" s="66" t="s">
        <v>316</v>
      </c>
      <c r="C209" s="76">
        <v>1.3</v>
      </c>
      <c r="D209" s="160" t="s">
        <v>190</v>
      </c>
      <c r="E209" s="160" t="s">
        <v>197</v>
      </c>
      <c r="F209" s="160" t="s">
        <v>53</v>
      </c>
      <c r="G209" s="160" t="s">
        <v>192</v>
      </c>
      <c r="H209" s="161">
        <v>43739</v>
      </c>
      <c r="I209" s="162">
        <v>43921</v>
      </c>
      <c r="J209" s="68" t="str">
        <f t="shared" si="38"/>
        <v>01.10.19 - 31.03.20 (6 months)</v>
      </c>
      <c r="K209" s="70" t="s">
        <v>32</v>
      </c>
      <c r="L209" s="163">
        <v>1900</v>
      </c>
      <c r="M209" s="163">
        <v>2300</v>
      </c>
      <c r="N209" s="57">
        <f t="shared" si="36"/>
        <v>4</v>
      </c>
      <c r="O209" s="163">
        <v>1900</v>
      </c>
      <c r="P209" s="163">
        <v>2300</v>
      </c>
      <c r="Q209" s="57">
        <f t="shared" si="37"/>
        <v>4</v>
      </c>
      <c r="R209" s="163">
        <v>1900</v>
      </c>
      <c r="S209" s="163">
        <v>2300</v>
      </c>
      <c r="T209" s="71">
        <f t="shared" si="35"/>
        <v>4</v>
      </c>
      <c r="U209" s="165">
        <v>612</v>
      </c>
      <c r="V209" s="165"/>
      <c r="W209" s="165"/>
      <c r="X209" s="165"/>
      <c r="Y209" s="168" t="s">
        <v>193</v>
      </c>
      <c r="Z209" s="165"/>
      <c r="AA209" s="165"/>
      <c r="AB209" s="165"/>
      <c r="AC209" s="165"/>
      <c r="AD209" s="165">
        <v>24</v>
      </c>
      <c r="AE209" s="165">
        <v>60</v>
      </c>
      <c r="AF209" s="165">
        <v>60</v>
      </c>
      <c r="AG209" s="165">
        <v>24</v>
      </c>
      <c r="AH209" s="165">
        <v>60</v>
      </c>
      <c r="AI209" s="165">
        <v>24</v>
      </c>
      <c r="AJ209" s="165">
        <v>40</v>
      </c>
      <c r="AK209" s="169"/>
      <c r="AL209" s="169"/>
      <c r="AM209" s="170" t="s">
        <v>169</v>
      </c>
      <c r="AN209" s="165"/>
      <c r="AO209" s="165"/>
      <c r="AP209" s="169"/>
    </row>
    <row r="210" spans="1:42" ht="25.5">
      <c r="A210" s="64">
        <f t="shared" ref="A210:A262" si="39">A209+0.001</f>
        <v>102.20300000000097</v>
      </c>
      <c r="B210" s="66" t="s">
        <v>316</v>
      </c>
      <c r="C210" s="76">
        <v>1.3</v>
      </c>
      <c r="D210" s="160" t="s">
        <v>190</v>
      </c>
      <c r="E210" s="160" t="s">
        <v>197</v>
      </c>
      <c r="F210" s="160" t="s">
        <v>53</v>
      </c>
      <c r="G210" s="160" t="s">
        <v>192</v>
      </c>
      <c r="H210" s="162">
        <v>43921</v>
      </c>
      <c r="I210" s="162">
        <v>44104</v>
      </c>
      <c r="J210" s="68" t="str">
        <f t="shared" si="38"/>
        <v>31.03.20 - 30.09.20 (6 months)</v>
      </c>
      <c r="K210" s="70" t="s">
        <v>32</v>
      </c>
      <c r="L210" s="163">
        <v>2300</v>
      </c>
      <c r="M210" s="163">
        <v>700</v>
      </c>
      <c r="N210" s="57">
        <f t="shared" si="36"/>
        <v>8</v>
      </c>
      <c r="O210" s="163">
        <v>2300</v>
      </c>
      <c r="P210" s="163">
        <v>700</v>
      </c>
      <c r="Q210" s="57">
        <f t="shared" si="37"/>
        <v>8</v>
      </c>
      <c r="R210" s="163">
        <v>2300</v>
      </c>
      <c r="S210" s="163">
        <v>700</v>
      </c>
      <c r="T210" s="71">
        <f t="shared" si="35"/>
        <v>8</v>
      </c>
      <c r="U210" s="165">
        <v>612</v>
      </c>
      <c r="V210" s="165"/>
      <c r="W210" s="165"/>
      <c r="X210" s="165"/>
      <c r="Y210" s="168" t="s">
        <v>193</v>
      </c>
      <c r="Z210" s="165"/>
      <c r="AA210" s="165"/>
      <c r="AB210" s="165"/>
      <c r="AC210" s="165"/>
      <c r="AD210" s="165">
        <v>24</v>
      </c>
      <c r="AE210" s="165">
        <v>60</v>
      </c>
      <c r="AF210" s="165">
        <v>60</v>
      </c>
      <c r="AG210" s="165">
        <v>24</v>
      </c>
      <c r="AH210" s="165">
        <v>60</v>
      </c>
      <c r="AI210" s="165">
        <v>13.6</v>
      </c>
      <c r="AJ210" s="165">
        <v>34</v>
      </c>
      <c r="AK210" s="169"/>
      <c r="AL210" s="169"/>
      <c r="AM210" s="170" t="s">
        <v>169</v>
      </c>
      <c r="AN210" s="165"/>
      <c r="AO210" s="165"/>
      <c r="AP210" s="169"/>
    </row>
    <row r="211" spans="1:42" ht="25.5">
      <c r="A211" s="64">
        <f t="shared" si="39"/>
        <v>102.20400000000097</v>
      </c>
      <c r="B211" s="66" t="s">
        <v>316</v>
      </c>
      <c r="C211" s="76">
        <v>1.3</v>
      </c>
      <c r="D211" s="160" t="s">
        <v>190</v>
      </c>
      <c r="E211" s="160" t="s">
        <v>197</v>
      </c>
      <c r="F211" s="160" t="s">
        <v>53</v>
      </c>
      <c r="G211" s="160" t="s">
        <v>192</v>
      </c>
      <c r="H211" s="162">
        <v>43922</v>
      </c>
      <c r="I211" s="162">
        <v>44104</v>
      </c>
      <c r="J211" s="68" t="str">
        <f t="shared" si="38"/>
        <v>01.04.20 - 30.09.20 (6 months)</v>
      </c>
      <c r="K211" s="70" t="s">
        <v>32</v>
      </c>
      <c r="L211" s="163">
        <v>700</v>
      </c>
      <c r="M211" s="163">
        <v>1500</v>
      </c>
      <c r="N211" s="57">
        <f t="shared" si="36"/>
        <v>8</v>
      </c>
      <c r="O211" s="163">
        <v>700</v>
      </c>
      <c r="P211" s="163">
        <v>1500</v>
      </c>
      <c r="Q211" s="57">
        <f t="shared" si="37"/>
        <v>8</v>
      </c>
      <c r="R211" s="163">
        <v>700</v>
      </c>
      <c r="S211" s="163">
        <v>1500</v>
      </c>
      <c r="T211" s="71">
        <f t="shared" si="35"/>
        <v>8</v>
      </c>
      <c r="U211" s="165">
        <v>612</v>
      </c>
      <c r="V211" s="165"/>
      <c r="W211" s="165"/>
      <c r="X211" s="165"/>
      <c r="Y211" s="168" t="s">
        <v>193</v>
      </c>
      <c r="Z211" s="165"/>
      <c r="AA211" s="165"/>
      <c r="AB211" s="165"/>
      <c r="AC211" s="165"/>
      <c r="AD211" s="165">
        <v>24</v>
      </c>
      <c r="AE211" s="165">
        <v>60</v>
      </c>
      <c r="AF211" s="165">
        <v>60</v>
      </c>
      <c r="AG211" s="165">
        <v>24</v>
      </c>
      <c r="AH211" s="165">
        <v>60</v>
      </c>
      <c r="AI211" s="165">
        <v>24</v>
      </c>
      <c r="AJ211" s="165">
        <v>40</v>
      </c>
      <c r="AK211" s="169"/>
      <c r="AL211" s="169"/>
      <c r="AM211" s="170" t="s">
        <v>169</v>
      </c>
      <c r="AN211" s="165"/>
      <c r="AO211" s="165"/>
      <c r="AP211" s="169"/>
    </row>
    <row r="212" spans="1:42" ht="25.5">
      <c r="A212" s="64">
        <f t="shared" si="39"/>
        <v>102.20500000000098</v>
      </c>
      <c r="B212" s="66" t="s">
        <v>316</v>
      </c>
      <c r="C212" s="76">
        <v>1.3</v>
      </c>
      <c r="D212" s="160" t="s">
        <v>190</v>
      </c>
      <c r="E212" s="160" t="s">
        <v>197</v>
      </c>
      <c r="F212" s="160" t="s">
        <v>53</v>
      </c>
      <c r="G212" s="160" t="s">
        <v>192</v>
      </c>
      <c r="H212" s="162">
        <v>43922</v>
      </c>
      <c r="I212" s="162">
        <v>44104</v>
      </c>
      <c r="J212" s="68" t="str">
        <f t="shared" si="38"/>
        <v>01.04.20 - 30.09.20 (6 months)</v>
      </c>
      <c r="K212" s="70" t="s">
        <v>32</v>
      </c>
      <c r="L212" s="163">
        <v>1900</v>
      </c>
      <c r="M212" s="163">
        <v>2300</v>
      </c>
      <c r="N212" s="57">
        <f t="shared" si="36"/>
        <v>4</v>
      </c>
      <c r="O212" s="163">
        <v>1900</v>
      </c>
      <c r="P212" s="163">
        <v>2300</v>
      </c>
      <c r="Q212" s="57">
        <f t="shared" si="37"/>
        <v>4</v>
      </c>
      <c r="R212" s="163">
        <v>1900</v>
      </c>
      <c r="S212" s="163">
        <v>2300</v>
      </c>
      <c r="T212" s="71">
        <f t="shared" si="35"/>
        <v>4</v>
      </c>
      <c r="U212" s="165">
        <v>612</v>
      </c>
      <c r="V212" s="165"/>
      <c r="W212" s="165"/>
      <c r="X212" s="165"/>
      <c r="Y212" s="168" t="s">
        <v>193</v>
      </c>
      <c r="Z212" s="165"/>
      <c r="AA212" s="165"/>
      <c r="AB212" s="165"/>
      <c r="AC212" s="165"/>
      <c r="AD212" s="165">
        <v>24</v>
      </c>
      <c r="AE212" s="165">
        <v>60</v>
      </c>
      <c r="AF212" s="165">
        <v>60</v>
      </c>
      <c r="AG212" s="165">
        <v>24</v>
      </c>
      <c r="AH212" s="165">
        <v>60</v>
      </c>
      <c r="AI212" s="165">
        <v>24</v>
      </c>
      <c r="AJ212" s="165">
        <v>40</v>
      </c>
      <c r="AK212" s="169"/>
      <c r="AL212" s="169"/>
      <c r="AM212" s="170" t="s">
        <v>169</v>
      </c>
      <c r="AN212" s="165"/>
      <c r="AO212" s="165"/>
      <c r="AP212" s="169"/>
    </row>
    <row r="213" spans="1:42" ht="25.5">
      <c r="A213" s="64">
        <f t="shared" si="39"/>
        <v>102.20600000000098</v>
      </c>
      <c r="B213" s="66" t="s">
        <v>316</v>
      </c>
      <c r="C213" s="76">
        <v>1.3</v>
      </c>
      <c r="D213" s="160" t="s">
        <v>190</v>
      </c>
      <c r="E213" s="160" t="s">
        <v>198</v>
      </c>
      <c r="F213" s="160" t="s">
        <v>53</v>
      </c>
      <c r="G213" s="160" t="s">
        <v>192</v>
      </c>
      <c r="H213" s="161">
        <v>43738</v>
      </c>
      <c r="I213" s="162">
        <v>43921</v>
      </c>
      <c r="J213" s="68" t="str">
        <f t="shared" si="38"/>
        <v>30.09.19 - 31.03.20 (6 months)</v>
      </c>
      <c r="K213" s="70" t="s">
        <v>32</v>
      </c>
      <c r="L213" s="163">
        <v>2300</v>
      </c>
      <c r="M213" s="163">
        <v>700</v>
      </c>
      <c r="N213" s="57">
        <f t="shared" si="36"/>
        <v>8</v>
      </c>
      <c r="O213" s="163">
        <v>2300</v>
      </c>
      <c r="P213" s="163">
        <v>700</v>
      </c>
      <c r="Q213" s="57">
        <f t="shared" si="37"/>
        <v>8</v>
      </c>
      <c r="R213" s="163">
        <v>2300</v>
      </c>
      <c r="S213" s="163">
        <v>700</v>
      </c>
      <c r="T213" s="71">
        <f t="shared" si="35"/>
        <v>8</v>
      </c>
      <c r="U213" s="165">
        <v>204</v>
      </c>
      <c r="V213" s="165"/>
      <c r="W213" s="165"/>
      <c r="X213" s="165"/>
      <c r="Y213" s="168" t="s">
        <v>193</v>
      </c>
      <c r="Z213" s="165"/>
      <c r="AA213" s="165"/>
      <c r="AB213" s="165"/>
      <c r="AC213" s="165"/>
      <c r="AD213" s="165">
        <v>8</v>
      </c>
      <c r="AE213" s="165">
        <v>20</v>
      </c>
      <c r="AF213" s="165">
        <v>20</v>
      </c>
      <c r="AG213" s="165">
        <v>8</v>
      </c>
      <c r="AH213" s="165">
        <v>20</v>
      </c>
      <c r="AI213" s="165">
        <v>2.8</v>
      </c>
      <c r="AJ213" s="165">
        <v>7</v>
      </c>
      <c r="AK213" s="169"/>
      <c r="AL213" s="169"/>
      <c r="AM213" s="170" t="s">
        <v>171</v>
      </c>
      <c r="AN213" s="165"/>
      <c r="AO213" s="165"/>
      <c r="AP213" s="169"/>
    </row>
    <row r="214" spans="1:42" ht="25.5">
      <c r="A214" s="64">
        <f t="shared" si="39"/>
        <v>102.20700000000099</v>
      </c>
      <c r="B214" s="66" t="s">
        <v>316</v>
      </c>
      <c r="C214" s="76">
        <v>1.3</v>
      </c>
      <c r="D214" s="160" t="s">
        <v>190</v>
      </c>
      <c r="E214" s="160" t="s">
        <v>198</v>
      </c>
      <c r="F214" s="160" t="s">
        <v>53</v>
      </c>
      <c r="G214" s="160" t="s">
        <v>192</v>
      </c>
      <c r="H214" s="161">
        <v>43739</v>
      </c>
      <c r="I214" s="162">
        <v>43921</v>
      </c>
      <c r="J214" s="68" t="str">
        <f t="shared" si="38"/>
        <v>01.10.19 - 31.03.20 (6 months)</v>
      </c>
      <c r="K214" s="70" t="s">
        <v>32</v>
      </c>
      <c r="L214" s="163">
        <v>700</v>
      </c>
      <c r="M214" s="163">
        <v>1500</v>
      </c>
      <c r="N214" s="57">
        <f t="shared" si="36"/>
        <v>8</v>
      </c>
      <c r="O214" s="163">
        <v>700</v>
      </c>
      <c r="P214" s="163">
        <v>1500</v>
      </c>
      <c r="Q214" s="57">
        <f t="shared" si="37"/>
        <v>8</v>
      </c>
      <c r="R214" s="163">
        <v>700</v>
      </c>
      <c r="S214" s="163">
        <v>1500</v>
      </c>
      <c r="T214" s="71">
        <f t="shared" si="35"/>
        <v>8</v>
      </c>
      <c r="U214" s="165">
        <v>204</v>
      </c>
      <c r="V214" s="165"/>
      <c r="W214" s="165"/>
      <c r="X214" s="165"/>
      <c r="Y214" s="168" t="s">
        <v>193</v>
      </c>
      <c r="Z214" s="165"/>
      <c r="AA214" s="165"/>
      <c r="AB214" s="165"/>
      <c r="AC214" s="165"/>
      <c r="AD214" s="165">
        <v>8</v>
      </c>
      <c r="AE214" s="165">
        <v>20</v>
      </c>
      <c r="AF214" s="165">
        <v>20</v>
      </c>
      <c r="AG214" s="165">
        <v>8</v>
      </c>
      <c r="AH214" s="165">
        <v>20</v>
      </c>
      <c r="AI214" s="165">
        <v>3.6</v>
      </c>
      <c r="AJ214" s="165">
        <v>9</v>
      </c>
      <c r="AK214" s="169"/>
      <c r="AL214" s="169"/>
      <c r="AM214" s="170" t="s">
        <v>171</v>
      </c>
      <c r="AN214" s="165"/>
      <c r="AO214" s="165"/>
      <c r="AP214" s="169"/>
    </row>
    <row r="215" spans="1:42" ht="25.5">
      <c r="A215" s="64">
        <f t="shared" si="39"/>
        <v>102.20800000000099</v>
      </c>
      <c r="B215" s="66" t="s">
        <v>316</v>
      </c>
      <c r="C215" s="76">
        <v>1.3</v>
      </c>
      <c r="D215" s="160" t="s">
        <v>190</v>
      </c>
      <c r="E215" s="160" t="s">
        <v>198</v>
      </c>
      <c r="F215" s="160" t="s">
        <v>53</v>
      </c>
      <c r="G215" s="160" t="s">
        <v>192</v>
      </c>
      <c r="H215" s="161">
        <v>43739</v>
      </c>
      <c r="I215" s="162">
        <v>43921</v>
      </c>
      <c r="J215" s="68" t="str">
        <f t="shared" si="38"/>
        <v>01.10.19 - 31.03.20 (6 months)</v>
      </c>
      <c r="K215" s="70" t="s">
        <v>32</v>
      </c>
      <c r="L215" s="163">
        <v>1900</v>
      </c>
      <c r="M215" s="163">
        <v>2300</v>
      </c>
      <c r="N215" s="57">
        <f t="shared" si="36"/>
        <v>4</v>
      </c>
      <c r="O215" s="163">
        <v>1900</v>
      </c>
      <c r="P215" s="163">
        <v>2300</v>
      </c>
      <c r="Q215" s="57">
        <f t="shared" si="37"/>
        <v>4</v>
      </c>
      <c r="R215" s="163">
        <v>1900</v>
      </c>
      <c r="S215" s="163">
        <v>2300</v>
      </c>
      <c r="T215" s="71">
        <f t="shared" si="35"/>
        <v>4</v>
      </c>
      <c r="U215" s="165">
        <v>204</v>
      </c>
      <c r="V215" s="165"/>
      <c r="W215" s="165"/>
      <c r="X215" s="165"/>
      <c r="Y215" s="168" t="s">
        <v>193</v>
      </c>
      <c r="Z215" s="165"/>
      <c r="AA215" s="165"/>
      <c r="AB215" s="165"/>
      <c r="AC215" s="165"/>
      <c r="AD215" s="165">
        <v>8</v>
      </c>
      <c r="AE215" s="165">
        <v>20</v>
      </c>
      <c r="AF215" s="165">
        <v>20</v>
      </c>
      <c r="AG215" s="165">
        <v>8</v>
      </c>
      <c r="AH215" s="165">
        <v>20</v>
      </c>
      <c r="AI215" s="165">
        <v>3.6</v>
      </c>
      <c r="AJ215" s="165">
        <v>9</v>
      </c>
      <c r="AK215" s="169"/>
      <c r="AL215" s="169"/>
      <c r="AM215" s="170" t="s">
        <v>171</v>
      </c>
      <c r="AN215" s="165"/>
      <c r="AO215" s="165"/>
      <c r="AP215" s="169"/>
    </row>
    <row r="216" spans="1:42" ht="25.5">
      <c r="A216" s="64">
        <f t="shared" si="39"/>
        <v>102.209000000001</v>
      </c>
      <c r="B216" s="66" t="s">
        <v>316</v>
      </c>
      <c r="C216" s="76">
        <v>1.3</v>
      </c>
      <c r="D216" s="160" t="s">
        <v>190</v>
      </c>
      <c r="E216" s="160" t="s">
        <v>198</v>
      </c>
      <c r="F216" s="160" t="s">
        <v>53</v>
      </c>
      <c r="G216" s="160" t="s">
        <v>192</v>
      </c>
      <c r="H216" s="162">
        <v>43921</v>
      </c>
      <c r="I216" s="162">
        <v>44104</v>
      </c>
      <c r="J216" s="68" t="str">
        <f t="shared" si="38"/>
        <v>31.03.20 - 30.09.20 (6 months)</v>
      </c>
      <c r="K216" s="70" t="s">
        <v>32</v>
      </c>
      <c r="L216" s="163">
        <v>2300</v>
      </c>
      <c r="M216" s="163">
        <v>700</v>
      </c>
      <c r="N216" s="57">
        <f t="shared" si="36"/>
        <v>8</v>
      </c>
      <c r="O216" s="163">
        <v>2300</v>
      </c>
      <c r="P216" s="163">
        <v>700</v>
      </c>
      <c r="Q216" s="57">
        <f t="shared" si="37"/>
        <v>8</v>
      </c>
      <c r="R216" s="163">
        <v>2300</v>
      </c>
      <c r="S216" s="163">
        <v>700</v>
      </c>
      <c r="T216" s="71">
        <f t="shared" si="35"/>
        <v>8</v>
      </c>
      <c r="U216" s="165">
        <v>204</v>
      </c>
      <c r="V216" s="165"/>
      <c r="W216" s="165"/>
      <c r="X216" s="165"/>
      <c r="Y216" s="168" t="s">
        <v>193</v>
      </c>
      <c r="Z216" s="165"/>
      <c r="AA216" s="165"/>
      <c r="AB216" s="165"/>
      <c r="AC216" s="165"/>
      <c r="AD216" s="165">
        <v>8</v>
      </c>
      <c r="AE216" s="165">
        <v>20</v>
      </c>
      <c r="AF216" s="165">
        <v>20</v>
      </c>
      <c r="AG216" s="165">
        <v>8</v>
      </c>
      <c r="AH216" s="165">
        <v>20</v>
      </c>
      <c r="AI216" s="165">
        <v>2.8</v>
      </c>
      <c r="AJ216" s="165">
        <v>7</v>
      </c>
      <c r="AK216" s="169"/>
      <c r="AL216" s="169"/>
      <c r="AM216" s="170" t="s">
        <v>171</v>
      </c>
      <c r="AN216" s="165"/>
      <c r="AO216" s="165"/>
      <c r="AP216" s="169"/>
    </row>
    <row r="217" spans="1:42" ht="25.5">
      <c r="A217" s="64">
        <f t="shared" si="39"/>
        <v>102.210000000001</v>
      </c>
      <c r="B217" s="66" t="s">
        <v>316</v>
      </c>
      <c r="C217" s="76">
        <v>1.3</v>
      </c>
      <c r="D217" s="160" t="s">
        <v>190</v>
      </c>
      <c r="E217" s="160" t="s">
        <v>198</v>
      </c>
      <c r="F217" s="160" t="s">
        <v>53</v>
      </c>
      <c r="G217" s="160" t="s">
        <v>192</v>
      </c>
      <c r="H217" s="162">
        <v>43922</v>
      </c>
      <c r="I217" s="162">
        <v>44104</v>
      </c>
      <c r="J217" s="68" t="str">
        <f t="shared" si="38"/>
        <v>01.04.20 - 30.09.20 (6 months)</v>
      </c>
      <c r="K217" s="70" t="s">
        <v>32</v>
      </c>
      <c r="L217" s="163">
        <v>700</v>
      </c>
      <c r="M217" s="163">
        <v>1500</v>
      </c>
      <c r="N217" s="57">
        <f t="shared" si="36"/>
        <v>8</v>
      </c>
      <c r="O217" s="163">
        <v>700</v>
      </c>
      <c r="P217" s="163">
        <v>1500</v>
      </c>
      <c r="Q217" s="57">
        <f t="shared" si="37"/>
        <v>8</v>
      </c>
      <c r="R217" s="163">
        <v>700</v>
      </c>
      <c r="S217" s="163">
        <v>1500</v>
      </c>
      <c r="T217" s="71">
        <f t="shared" si="35"/>
        <v>8</v>
      </c>
      <c r="U217" s="165">
        <v>204</v>
      </c>
      <c r="V217" s="165"/>
      <c r="W217" s="165"/>
      <c r="X217" s="165"/>
      <c r="Y217" s="168" t="s">
        <v>193</v>
      </c>
      <c r="Z217" s="165"/>
      <c r="AA217" s="165"/>
      <c r="AB217" s="165"/>
      <c r="AC217" s="165"/>
      <c r="AD217" s="165">
        <v>8</v>
      </c>
      <c r="AE217" s="165">
        <v>20</v>
      </c>
      <c r="AF217" s="165">
        <v>20</v>
      </c>
      <c r="AG217" s="165">
        <v>8</v>
      </c>
      <c r="AH217" s="165">
        <v>20</v>
      </c>
      <c r="AI217" s="165">
        <v>3.6</v>
      </c>
      <c r="AJ217" s="165">
        <v>9</v>
      </c>
      <c r="AK217" s="169"/>
      <c r="AL217" s="169"/>
      <c r="AM217" s="170" t="s">
        <v>171</v>
      </c>
      <c r="AN217" s="165"/>
      <c r="AO217" s="165"/>
      <c r="AP217" s="169"/>
    </row>
    <row r="218" spans="1:42" ht="25.5">
      <c r="A218" s="64">
        <f t="shared" si="39"/>
        <v>102.21100000000101</v>
      </c>
      <c r="B218" s="66" t="s">
        <v>316</v>
      </c>
      <c r="C218" s="76">
        <v>1.3</v>
      </c>
      <c r="D218" s="160" t="s">
        <v>190</v>
      </c>
      <c r="E218" s="160" t="s">
        <v>198</v>
      </c>
      <c r="F218" s="160" t="s">
        <v>53</v>
      </c>
      <c r="G218" s="160" t="s">
        <v>192</v>
      </c>
      <c r="H218" s="162">
        <v>43922</v>
      </c>
      <c r="I218" s="162">
        <v>44104</v>
      </c>
      <c r="J218" s="68" t="str">
        <f t="shared" si="38"/>
        <v>01.04.20 - 30.09.20 (6 months)</v>
      </c>
      <c r="K218" s="70" t="s">
        <v>32</v>
      </c>
      <c r="L218" s="163">
        <v>1900</v>
      </c>
      <c r="M218" s="163">
        <v>2300</v>
      </c>
      <c r="N218" s="57">
        <f t="shared" si="36"/>
        <v>4</v>
      </c>
      <c r="O218" s="163">
        <v>1900</v>
      </c>
      <c r="P218" s="163">
        <v>2300</v>
      </c>
      <c r="Q218" s="57">
        <f t="shared" si="37"/>
        <v>4</v>
      </c>
      <c r="R218" s="163">
        <v>1900</v>
      </c>
      <c r="S218" s="163">
        <v>2300</v>
      </c>
      <c r="T218" s="71">
        <f t="shared" si="35"/>
        <v>4</v>
      </c>
      <c r="U218" s="165">
        <v>204</v>
      </c>
      <c r="V218" s="165"/>
      <c r="W218" s="165"/>
      <c r="X218" s="165"/>
      <c r="Y218" s="168" t="s">
        <v>193</v>
      </c>
      <c r="Z218" s="165"/>
      <c r="AA218" s="165"/>
      <c r="AB218" s="165"/>
      <c r="AC218" s="165"/>
      <c r="AD218" s="165">
        <v>8</v>
      </c>
      <c r="AE218" s="165">
        <v>20</v>
      </c>
      <c r="AF218" s="165">
        <v>20</v>
      </c>
      <c r="AG218" s="165">
        <v>8</v>
      </c>
      <c r="AH218" s="165">
        <v>20</v>
      </c>
      <c r="AI218" s="165">
        <v>3.6</v>
      </c>
      <c r="AJ218" s="165">
        <v>9</v>
      </c>
      <c r="AK218" s="169"/>
      <c r="AL218" s="169"/>
      <c r="AM218" s="170" t="s">
        <v>171</v>
      </c>
      <c r="AN218" s="165"/>
      <c r="AO218" s="165"/>
      <c r="AP218" s="169"/>
    </row>
    <row r="219" spans="1:42" ht="25.5">
      <c r="A219" s="62">
        <f t="shared" si="39"/>
        <v>102.21200000000101</v>
      </c>
      <c r="B219" s="66" t="s">
        <v>316</v>
      </c>
      <c r="C219" s="79">
        <v>1.3</v>
      </c>
      <c r="D219" s="165" t="s">
        <v>199</v>
      </c>
      <c r="E219" s="165" t="s">
        <v>200</v>
      </c>
      <c r="F219" s="165" t="s">
        <v>53</v>
      </c>
      <c r="G219" s="165" t="s">
        <v>192</v>
      </c>
      <c r="H219" s="161">
        <v>43555</v>
      </c>
      <c r="I219" s="162">
        <v>43738</v>
      </c>
      <c r="J219" s="68" t="str">
        <f t="shared" si="38"/>
        <v>31.03.19 - 30.09.19 (6 months)</v>
      </c>
      <c r="K219" s="70" t="s">
        <v>32</v>
      </c>
      <c r="L219" s="163">
        <v>2300</v>
      </c>
      <c r="M219" s="163">
        <v>2300</v>
      </c>
      <c r="N219" s="57">
        <f t="shared" si="36"/>
        <v>24</v>
      </c>
      <c r="O219" s="163">
        <v>2300</v>
      </c>
      <c r="P219" s="163">
        <v>2300</v>
      </c>
      <c r="Q219" s="57">
        <f t="shared" si="37"/>
        <v>24</v>
      </c>
      <c r="R219" s="163">
        <v>2300</v>
      </c>
      <c r="S219" s="163">
        <v>2300</v>
      </c>
      <c r="T219" s="71">
        <f t="shared" si="35"/>
        <v>24</v>
      </c>
      <c r="U219" s="165">
        <v>59</v>
      </c>
      <c r="V219" s="165"/>
      <c r="W219" s="165"/>
      <c r="X219" s="165"/>
      <c r="Y219" s="168" t="s">
        <v>193</v>
      </c>
      <c r="Z219" s="165"/>
      <c r="AA219" s="165"/>
      <c r="AB219" s="165"/>
      <c r="AC219" s="165"/>
      <c r="AD219" s="165">
        <v>2</v>
      </c>
      <c r="AE219" s="165">
        <v>5</v>
      </c>
      <c r="AF219" s="165">
        <v>5</v>
      </c>
      <c r="AG219" s="165">
        <v>2</v>
      </c>
      <c r="AH219" s="165">
        <v>5</v>
      </c>
      <c r="AI219" s="165">
        <v>2</v>
      </c>
      <c r="AJ219" s="165">
        <v>5</v>
      </c>
      <c r="AK219" s="169" t="s">
        <v>201</v>
      </c>
      <c r="AL219" s="169">
        <v>74.191000000000003</v>
      </c>
      <c r="AM219" s="170"/>
      <c r="AN219" s="165"/>
      <c r="AO219" s="165"/>
      <c r="AP219" s="169"/>
    </row>
    <row r="220" spans="1:42" ht="25.5">
      <c r="A220" s="64">
        <f t="shared" si="39"/>
        <v>102.21300000000102</v>
      </c>
      <c r="B220" s="66" t="s">
        <v>316</v>
      </c>
      <c r="C220" s="76">
        <v>1.3</v>
      </c>
      <c r="D220" s="160" t="s">
        <v>190</v>
      </c>
      <c r="E220" s="160" t="s">
        <v>191</v>
      </c>
      <c r="F220" s="160" t="s">
        <v>53</v>
      </c>
      <c r="G220" s="160" t="s">
        <v>192</v>
      </c>
      <c r="H220" s="161">
        <v>43738</v>
      </c>
      <c r="I220" s="162">
        <v>43921</v>
      </c>
      <c r="J220" s="68" t="str">
        <f t="shared" si="38"/>
        <v>30.09.19 - 31.03.20 (6 months)</v>
      </c>
      <c r="K220" s="70" t="s">
        <v>32</v>
      </c>
      <c r="L220" s="163">
        <v>2300</v>
      </c>
      <c r="M220" s="163">
        <v>2300</v>
      </c>
      <c r="N220" s="57">
        <f t="shared" si="36"/>
        <v>24</v>
      </c>
      <c r="O220" s="163">
        <v>2300</v>
      </c>
      <c r="P220" s="163">
        <v>2300</v>
      </c>
      <c r="Q220" s="57">
        <f t="shared" si="37"/>
        <v>24</v>
      </c>
      <c r="R220" s="163">
        <v>2300</v>
      </c>
      <c r="S220" s="163">
        <v>2300</v>
      </c>
      <c r="T220" s="71">
        <f t="shared" si="35"/>
        <v>24</v>
      </c>
      <c r="U220" s="165">
        <v>625</v>
      </c>
      <c r="V220" s="165"/>
      <c r="W220" s="165"/>
      <c r="X220" s="165"/>
      <c r="Y220" s="168" t="s">
        <v>193</v>
      </c>
      <c r="Z220" s="165"/>
      <c r="AA220" s="165"/>
      <c r="AB220" s="165"/>
      <c r="AC220" s="165"/>
      <c r="AD220" s="165">
        <v>20</v>
      </c>
      <c r="AE220" s="165">
        <v>50</v>
      </c>
      <c r="AF220" s="165">
        <v>50</v>
      </c>
      <c r="AG220" s="165">
        <v>20</v>
      </c>
      <c r="AH220" s="165">
        <v>50</v>
      </c>
      <c r="AI220" s="165">
        <v>19.600000000000001</v>
      </c>
      <c r="AJ220" s="165">
        <v>49</v>
      </c>
      <c r="AK220" s="169"/>
      <c r="AL220" s="169"/>
      <c r="AM220" s="170" t="s">
        <v>175</v>
      </c>
      <c r="AN220" s="165"/>
      <c r="AO220" s="165"/>
      <c r="AP220" s="169"/>
    </row>
    <row r="221" spans="1:42" ht="25.5">
      <c r="A221" s="64">
        <f t="shared" si="39"/>
        <v>102.21400000000102</v>
      </c>
      <c r="B221" s="66" t="s">
        <v>316</v>
      </c>
      <c r="C221" s="76">
        <v>1.3</v>
      </c>
      <c r="D221" s="160" t="s">
        <v>190</v>
      </c>
      <c r="E221" s="160" t="s">
        <v>191</v>
      </c>
      <c r="F221" s="160" t="s">
        <v>53</v>
      </c>
      <c r="G221" s="160" t="s">
        <v>192</v>
      </c>
      <c r="H221" s="162">
        <v>43921</v>
      </c>
      <c r="I221" s="162">
        <v>44104</v>
      </c>
      <c r="J221" s="68" t="str">
        <f t="shared" si="38"/>
        <v>31.03.20 - 30.09.20 (6 months)</v>
      </c>
      <c r="K221" s="70" t="s">
        <v>32</v>
      </c>
      <c r="L221" s="163">
        <v>2300</v>
      </c>
      <c r="M221" s="163">
        <v>2300</v>
      </c>
      <c r="N221" s="57">
        <f t="shared" si="36"/>
        <v>24</v>
      </c>
      <c r="O221" s="163">
        <v>2300</v>
      </c>
      <c r="P221" s="163">
        <v>2300</v>
      </c>
      <c r="Q221" s="57">
        <f t="shared" si="37"/>
        <v>24</v>
      </c>
      <c r="R221" s="163">
        <v>2300</v>
      </c>
      <c r="S221" s="163">
        <v>2300</v>
      </c>
      <c r="T221" s="71">
        <f t="shared" si="35"/>
        <v>24</v>
      </c>
      <c r="U221" s="165">
        <v>625</v>
      </c>
      <c r="V221" s="165"/>
      <c r="W221" s="165"/>
      <c r="X221" s="165"/>
      <c r="Y221" s="168" t="s">
        <v>193</v>
      </c>
      <c r="Z221" s="165"/>
      <c r="AA221" s="165"/>
      <c r="AB221" s="165"/>
      <c r="AC221" s="165"/>
      <c r="AD221" s="165">
        <v>20</v>
      </c>
      <c r="AE221" s="165">
        <v>50</v>
      </c>
      <c r="AF221" s="165">
        <v>50</v>
      </c>
      <c r="AG221" s="165">
        <v>20</v>
      </c>
      <c r="AH221" s="165">
        <v>50</v>
      </c>
      <c r="AI221" s="165">
        <v>19.600000000000001</v>
      </c>
      <c r="AJ221" s="165">
        <v>49</v>
      </c>
      <c r="AK221" s="169"/>
      <c r="AL221" s="169"/>
      <c r="AM221" s="170" t="s">
        <v>175</v>
      </c>
      <c r="AN221" s="165"/>
      <c r="AO221" s="165"/>
      <c r="AP221" s="169"/>
    </row>
    <row r="222" spans="1:42" ht="25.5">
      <c r="A222" s="64">
        <f t="shared" si="39"/>
        <v>102.21500000000103</v>
      </c>
      <c r="B222" s="66" t="s">
        <v>316</v>
      </c>
      <c r="C222" s="76">
        <v>1.3</v>
      </c>
      <c r="D222" s="160" t="s">
        <v>190</v>
      </c>
      <c r="E222" s="160" t="s">
        <v>194</v>
      </c>
      <c r="F222" s="160" t="s">
        <v>53</v>
      </c>
      <c r="G222" s="160" t="s">
        <v>192</v>
      </c>
      <c r="H222" s="161">
        <v>43738</v>
      </c>
      <c r="I222" s="162">
        <v>43921</v>
      </c>
      <c r="J222" s="68" t="str">
        <f t="shared" si="38"/>
        <v>30.09.19 - 31.03.20 (6 months)</v>
      </c>
      <c r="K222" s="70" t="s">
        <v>32</v>
      </c>
      <c r="L222" s="163">
        <v>2300</v>
      </c>
      <c r="M222" s="163">
        <v>2300</v>
      </c>
      <c r="N222" s="57">
        <f t="shared" si="36"/>
        <v>24</v>
      </c>
      <c r="O222" s="163">
        <v>2300</v>
      </c>
      <c r="P222" s="163">
        <v>2300</v>
      </c>
      <c r="Q222" s="57">
        <f t="shared" si="37"/>
        <v>24</v>
      </c>
      <c r="R222" s="163">
        <v>2300</v>
      </c>
      <c r="S222" s="163">
        <v>2300</v>
      </c>
      <c r="T222" s="71">
        <f t="shared" si="35"/>
        <v>24</v>
      </c>
      <c r="U222" s="165">
        <v>280</v>
      </c>
      <c r="V222" s="165"/>
      <c r="W222" s="165"/>
      <c r="X222" s="165"/>
      <c r="Y222" s="168" t="s">
        <v>193</v>
      </c>
      <c r="Z222" s="165"/>
      <c r="AA222" s="165"/>
      <c r="AB222" s="165"/>
      <c r="AC222" s="165"/>
      <c r="AD222" s="165">
        <v>9.1999999999999993</v>
      </c>
      <c r="AE222" s="165">
        <v>23</v>
      </c>
      <c r="AF222" s="165">
        <v>23</v>
      </c>
      <c r="AG222" s="165">
        <v>9.1999999999999993</v>
      </c>
      <c r="AH222" s="165">
        <v>23</v>
      </c>
      <c r="AI222" s="165">
        <v>4.8</v>
      </c>
      <c r="AJ222" s="165">
        <v>12</v>
      </c>
      <c r="AK222" s="169"/>
      <c r="AL222" s="169"/>
      <c r="AM222" s="170" t="s">
        <v>177</v>
      </c>
      <c r="AN222" s="165"/>
      <c r="AO222" s="165"/>
      <c r="AP222" s="169"/>
    </row>
    <row r="223" spans="1:42" ht="25.5">
      <c r="A223" s="64">
        <f t="shared" si="39"/>
        <v>102.21600000000103</v>
      </c>
      <c r="B223" s="66" t="s">
        <v>316</v>
      </c>
      <c r="C223" s="76">
        <v>1.3</v>
      </c>
      <c r="D223" s="160" t="s">
        <v>190</v>
      </c>
      <c r="E223" s="160" t="s">
        <v>194</v>
      </c>
      <c r="F223" s="160" t="s">
        <v>53</v>
      </c>
      <c r="G223" s="160" t="s">
        <v>192</v>
      </c>
      <c r="H223" s="162">
        <v>43921</v>
      </c>
      <c r="I223" s="162">
        <v>44104</v>
      </c>
      <c r="J223" s="68" t="str">
        <f t="shared" si="38"/>
        <v>31.03.20 - 30.09.20 (6 months)</v>
      </c>
      <c r="K223" s="70" t="s">
        <v>32</v>
      </c>
      <c r="L223" s="163">
        <v>2300</v>
      </c>
      <c r="M223" s="163">
        <v>2300</v>
      </c>
      <c r="N223" s="57">
        <f t="shared" si="36"/>
        <v>24</v>
      </c>
      <c r="O223" s="163">
        <v>2300</v>
      </c>
      <c r="P223" s="163">
        <v>2300</v>
      </c>
      <c r="Q223" s="57">
        <f t="shared" si="37"/>
        <v>24</v>
      </c>
      <c r="R223" s="163">
        <v>2300</v>
      </c>
      <c r="S223" s="163">
        <v>2300</v>
      </c>
      <c r="T223" s="71">
        <f t="shared" si="35"/>
        <v>24</v>
      </c>
      <c r="U223" s="165">
        <v>280</v>
      </c>
      <c r="V223" s="165"/>
      <c r="W223" s="165"/>
      <c r="X223" s="165"/>
      <c r="Y223" s="168" t="s">
        <v>193</v>
      </c>
      <c r="Z223" s="165"/>
      <c r="AA223" s="165"/>
      <c r="AB223" s="165"/>
      <c r="AC223" s="165"/>
      <c r="AD223" s="165">
        <v>9.1999999999999993</v>
      </c>
      <c r="AE223" s="165">
        <v>23</v>
      </c>
      <c r="AF223" s="165">
        <v>23</v>
      </c>
      <c r="AG223" s="165">
        <v>9.1999999999999993</v>
      </c>
      <c r="AH223" s="165">
        <v>23</v>
      </c>
      <c r="AI223" s="165">
        <v>4.8</v>
      </c>
      <c r="AJ223" s="165">
        <v>12</v>
      </c>
      <c r="AK223" s="169"/>
      <c r="AL223" s="169"/>
      <c r="AM223" s="170" t="s">
        <v>177</v>
      </c>
      <c r="AN223" s="165"/>
      <c r="AO223" s="165"/>
      <c r="AP223" s="169"/>
    </row>
    <row r="224" spans="1:42" ht="25.5">
      <c r="A224" s="64">
        <f t="shared" si="39"/>
        <v>102.21700000000104</v>
      </c>
      <c r="B224" s="66" t="s">
        <v>316</v>
      </c>
      <c r="C224" s="76">
        <v>1.3</v>
      </c>
      <c r="D224" s="160" t="s">
        <v>190</v>
      </c>
      <c r="E224" s="160" t="s">
        <v>195</v>
      </c>
      <c r="F224" s="160" t="s">
        <v>53</v>
      </c>
      <c r="G224" s="160" t="s">
        <v>192</v>
      </c>
      <c r="H224" s="161">
        <v>43738</v>
      </c>
      <c r="I224" s="162">
        <v>43921</v>
      </c>
      <c r="J224" s="68" t="str">
        <f t="shared" si="38"/>
        <v>30.09.19 - 31.03.20 (6 months)</v>
      </c>
      <c r="K224" s="70" t="s">
        <v>32</v>
      </c>
      <c r="L224" s="163">
        <v>2300</v>
      </c>
      <c r="M224" s="163">
        <v>2300</v>
      </c>
      <c r="N224" s="57">
        <f t="shared" si="36"/>
        <v>24</v>
      </c>
      <c r="O224" s="163">
        <v>2300</v>
      </c>
      <c r="P224" s="163">
        <v>2300</v>
      </c>
      <c r="Q224" s="57">
        <f t="shared" si="37"/>
        <v>24</v>
      </c>
      <c r="R224" s="163">
        <v>2300</v>
      </c>
      <c r="S224" s="163">
        <v>2300</v>
      </c>
      <c r="T224" s="71">
        <f t="shared" si="35"/>
        <v>24</v>
      </c>
      <c r="U224" s="165">
        <v>362</v>
      </c>
      <c r="V224" s="165"/>
      <c r="W224" s="165"/>
      <c r="X224" s="165"/>
      <c r="Y224" s="168" t="s">
        <v>193</v>
      </c>
      <c r="Z224" s="165"/>
      <c r="AA224" s="165"/>
      <c r="AB224" s="165"/>
      <c r="AC224" s="165"/>
      <c r="AD224" s="165">
        <v>11.6</v>
      </c>
      <c r="AE224" s="165">
        <v>29</v>
      </c>
      <c r="AF224" s="165">
        <v>29</v>
      </c>
      <c r="AG224" s="165">
        <v>11.6</v>
      </c>
      <c r="AH224" s="165">
        <v>29</v>
      </c>
      <c r="AI224" s="165">
        <v>11.6</v>
      </c>
      <c r="AJ224" s="165">
        <v>29</v>
      </c>
      <c r="AK224" s="169"/>
      <c r="AL224" s="169"/>
      <c r="AM224" s="170" t="s">
        <v>179</v>
      </c>
      <c r="AN224" s="165"/>
      <c r="AO224" s="165"/>
      <c r="AP224" s="169"/>
    </row>
    <row r="225" spans="1:42" ht="25.5">
      <c r="A225" s="64">
        <f t="shared" si="39"/>
        <v>102.21800000000104</v>
      </c>
      <c r="B225" s="66" t="s">
        <v>316</v>
      </c>
      <c r="C225" s="76">
        <v>1.3</v>
      </c>
      <c r="D225" s="160" t="s">
        <v>190</v>
      </c>
      <c r="E225" s="160" t="s">
        <v>195</v>
      </c>
      <c r="F225" s="160" t="s">
        <v>53</v>
      </c>
      <c r="G225" s="160" t="s">
        <v>192</v>
      </c>
      <c r="H225" s="162">
        <v>43921</v>
      </c>
      <c r="I225" s="162">
        <v>44104</v>
      </c>
      <c r="J225" s="68" t="str">
        <f t="shared" si="38"/>
        <v>31.03.20 - 30.09.20 (6 months)</v>
      </c>
      <c r="K225" s="70" t="s">
        <v>32</v>
      </c>
      <c r="L225" s="163">
        <v>2300</v>
      </c>
      <c r="M225" s="163">
        <v>2300</v>
      </c>
      <c r="N225" s="57">
        <f t="shared" si="36"/>
        <v>24</v>
      </c>
      <c r="O225" s="163">
        <v>2300</v>
      </c>
      <c r="P225" s="163">
        <v>2300</v>
      </c>
      <c r="Q225" s="57">
        <f t="shared" si="37"/>
        <v>24</v>
      </c>
      <c r="R225" s="163">
        <v>2300</v>
      </c>
      <c r="S225" s="163">
        <v>2300</v>
      </c>
      <c r="T225" s="71">
        <f t="shared" si="35"/>
        <v>24</v>
      </c>
      <c r="U225" s="165">
        <v>362</v>
      </c>
      <c r="V225" s="165"/>
      <c r="W225" s="165"/>
      <c r="X225" s="165"/>
      <c r="Y225" s="168" t="s">
        <v>193</v>
      </c>
      <c r="Z225" s="165"/>
      <c r="AA225" s="165"/>
      <c r="AB225" s="165"/>
      <c r="AC225" s="165"/>
      <c r="AD225" s="165">
        <v>11.6</v>
      </c>
      <c r="AE225" s="165">
        <v>29</v>
      </c>
      <c r="AF225" s="165">
        <v>29</v>
      </c>
      <c r="AG225" s="165">
        <v>11.6</v>
      </c>
      <c r="AH225" s="165">
        <v>29</v>
      </c>
      <c r="AI225" s="165">
        <v>11.6</v>
      </c>
      <c r="AJ225" s="165">
        <v>29</v>
      </c>
      <c r="AK225" s="169"/>
      <c r="AL225" s="169"/>
      <c r="AM225" s="170" t="s">
        <v>179</v>
      </c>
      <c r="AN225" s="165"/>
      <c r="AO225" s="165"/>
      <c r="AP225" s="169"/>
    </row>
    <row r="226" spans="1:42" ht="25.5">
      <c r="A226" s="64">
        <f t="shared" si="39"/>
        <v>102.21900000000105</v>
      </c>
      <c r="B226" s="66" t="s">
        <v>316</v>
      </c>
      <c r="C226" s="76">
        <v>1.3</v>
      </c>
      <c r="D226" s="160" t="s">
        <v>190</v>
      </c>
      <c r="E226" s="160" t="s">
        <v>197</v>
      </c>
      <c r="F226" s="160" t="s">
        <v>53</v>
      </c>
      <c r="G226" s="160" t="s">
        <v>192</v>
      </c>
      <c r="H226" s="161">
        <v>43738</v>
      </c>
      <c r="I226" s="162">
        <v>43921</v>
      </c>
      <c r="J226" s="68" t="str">
        <f t="shared" si="38"/>
        <v>30.09.19 - 31.03.20 (6 months)</v>
      </c>
      <c r="K226" s="70" t="s">
        <v>32</v>
      </c>
      <c r="L226" s="163">
        <v>2300</v>
      </c>
      <c r="M226" s="163">
        <v>2300</v>
      </c>
      <c r="N226" s="57">
        <f t="shared" si="36"/>
        <v>24</v>
      </c>
      <c r="O226" s="163">
        <v>2300</v>
      </c>
      <c r="P226" s="163">
        <v>2300</v>
      </c>
      <c r="Q226" s="57">
        <f t="shared" si="37"/>
        <v>24</v>
      </c>
      <c r="R226" s="163">
        <v>2300</v>
      </c>
      <c r="S226" s="163">
        <v>2300</v>
      </c>
      <c r="T226" s="71">
        <f t="shared" si="35"/>
        <v>24</v>
      </c>
      <c r="U226" s="165">
        <v>720</v>
      </c>
      <c r="V226" s="165"/>
      <c r="W226" s="165"/>
      <c r="X226" s="165"/>
      <c r="Y226" s="168" t="s">
        <v>193</v>
      </c>
      <c r="Z226" s="165"/>
      <c r="AA226" s="165"/>
      <c r="AB226" s="165"/>
      <c r="AC226" s="165"/>
      <c r="AD226" s="165">
        <v>24</v>
      </c>
      <c r="AE226" s="165">
        <v>60</v>
      </c>
      <c r="AF226" s="165">
        <v>60</v>
      </c>
      <c r="AG226" s="165">
        <v>24</v>
      </c>
      <c r="AH226" s="165">
        <v>60</v>
      </c>
      <c r="AI226" s="165">
        <v>24</v>
      </c>
      <c r="AJ226" s="165">
        <v>40</v>
      </c>
      <c r="AK226" s="169"/>
      <c r="AL226" s="169"/>
      <c r="AM226" s="170" t="s">
        <v>202</v>
      </c>
      <c r="AN226" s="165"/>
      <c r="AO226" s="165"/>
      <c r="AP226" s="169"/>
    </row>
    <row r="227" spans="1:42" ht="25.5">
      <c r="A227" s="64">
        <f t="shared" si="39"/>
        <v>102.22000000000105</v>
      </c>
      <c r="B227" s="66" t="s">
        <v>316</v>
      </c>
      <c r="C227" s="76">
        <v>1.3</v>
      </c>
      <c r="D227" s="160" t="s">
        <v>190</v>
      </c>
      <c r="E227" s="160" t="s">
        <v>197</v>
      </c>
      <c r="F227" s="160" t="s">
        <v>53</v>
      </c>
      <c r="G227" s="160" t="s">
        <v>192</v>
      </c>
      <c r="H227" s="162">
        <v>43921</v>
      </c>
      <c r="I227" s="162">
        <v>44104</v>
      </c>
      <c r="J227" s="68" t="str">
        <f t="shared" si="38"/>
        <v>31.03.20 - 30.09.20 (6 months)</v>
      </c>
      <c r="K227" s="70" t="s">
        <v>32</v>
      </c>
      <c r="L227" s="163">
        <v>2300</v>
      </c>
      <c r="M227" s="163">
        <v>2300</v>
      </c>
      <c r="N227" s="57">
        <f t="shared" si="36"/>
        <v>24</v>
      </c>
      <c r="O227" s="163">
        <v>2300</v>
      </c>
      <c r="P227" s="163">
        <v>2300</v>
      </c>
      <c r="Q227" s="57">
        <f t="shared" si="37"/>
        <v>24</v>
      </c>
      <c r="R227" s="163">
        <v>2300</v>
      </c>
      <c r="S227" s="163">
        <v>2300</v>
      </c>
      <c r="T227" s="71">
        <f t="shared" si="35"/>
        <v>24</v>
      </c>
      <c r="U227" s="165">
        <v>720</v>
      </c>
      <c r="V227" s="165"/>
      <c r="W227" s="165"/>
      <c r="X227" s="165"/>
      <c r="Y227" s="168" t="s">
        <v>193</v>
      </c>
      <c r="Z227" s="165"/>
      <c r="AA227" s="165"/>
      <c r="AB227" s="165"/>
      <c r="AC227" s="165"/>
      <c r="AD227" s="165">
        <v>24</v>
      </c>
      <c r="AE227" s="165">
        <v>60</v>
      </c>
      <c r="AF227" s="165">
        <v>60</v>
      </c>
      <c r="AG227" s="165">
        <v>24</v>
      </c>
      <c r="AH227" s="165">
        <v>60</v>
      </c>
      <c r="AI227" s="165">
        <v>24</v>
      </c>
      <c r="AJ227" s="165">
        <v>40</v>
      </c>
      <c r="AK227" s="169"/>
      <c r="AL227" s="169"/>
      <c r="AM227" s="170" t="s">
        <v>202</v>
      </c>
      <c r="AN227" s="165"/>
      <c r="AO227" s="165"/>
      <c r="AP227" s="169"/>
    </row>
    <row r="228" spans="1:42" ht="25.5">
      <c r="A228" s="62">
        <f t="shared" si="39"/>
        <v>102.22100000000106</v>
      </c>
      <c r="B228" s="75" t="s">
        <v>317</v>
      </c>
      <c r="C228" s="79" t="s">
        <v>320</v>
      </c>
      <c r="D228" s="171" t="s">
        <v>203</v>
      </c>
      <c r="E228" s="171" t="s">
        <v>204</v>
      </c>
      <c r="F228" s="171" t="s">
        <v>53</v>
      </c>
      <c r="G228" s="171" t="s">
        <v>67</v>
      </c>
      <c r="H228" s="149">
        <v>43282</v>
      </c>
      <c r="I228" s="149">
        <v>43312</v>
      </c>
      <c r="J228" s="68" t="str">
        <f t="shared" si="38"/>
        <v>01.07.18 - 31.07.18 (1 months)</v>
      </c>
      <c r="K228" s="61" t="s">
        <v>32</v>
      </c>
      <c r="L228" s="137">
        <v>2300</v>
      </c>
      <c r="M228" s="137">
        <v>700</v>
      </c>
      <c r="N228" s="69">
        <f>IF(L228&gt;M228, (2400-L228+M228)/100, IF(L228=M228, 24, (M228-L228)/100))</f>
        <v>8</v>
      </c>
      <c r="O228" s="137">
        <v>2300</v>
      </c>
      <c r="P228" s="137">
        <v>700</v>
      </c>
      <c r="Q228" s="69">
        <f>IF(O228&gt;P228, (2400-O228+P228)/100, IF(O228=P228, 24, (P228-O228)/100))</f>
        <v>8</v>
      </c>
      <c r="R228" s="137">
        <v>2300</v>
      </c>
      <c r="S228" s="137">
        <v>700</v>
      </c>
      <c r="T228" s="69">
        <f>IF(R228&gt;S228, (2400-R228+S228)/100, IF(R228=S228, 24, (S228-R228)/100))</f>
        <v>8</v>
      </c>
      <c r="U228" s="148">
        <v>40.5</v>
      </c>
      <c r="V228" s="148" t="s">
        <v>33</v>
      </c>
      <c r="W228" s="171" t="s">
        <v>33</v>
      </c>
      <c r="X228" s="171" t="s">
        <v>33</v>
      </c>
      <c r="Y228" s="172" t="s">
        <v>33</v>
      </c>
      <c r="Z228" s="171" t="s">
        <v>33</v>
      </c>
      <c r="AA228" s="171" t="s">
        <v>33</v>
      </c>
      <c r="AB228" s="171" t="s">
        <v>33</v>
      </c>
      <c r="AC228" s="171" t="s">
        <v>33</v>
      </c>
      <c r="AD228" s="148">
        <v>0.8</v>
      </c>
      <c r="AE228" s="148">
        <v>2</v>
      </c>
      <c r="AF228" s="148">
        <v>2</v>
      </c>
      <c r="AG228" s="148">
        <v>0.8</v>
      </c>
      <c r="AH228" s="148">
        <v>2</v>
      </c>
      <c r="AI228" s="148">
        <v>2.8000000000000003</v>
      </c>
      <c r="AJ228" s="148">
        <v>7</v>
      </c>
      <c r="AK228" s="157" t="s">
        <v>33</v>
      </c>
      <c r="AL228" s="157" t="s">
        <v>33</v>
      </c>
      <c r="AM228" s="140" t="s">
        <v>94</v>
      </c>
      <c r="AN228" s="173" t="s">
        <v>33</v>
      </c>
      <c r="AO228" s="173" t="s">
        <v>33</v>
      </c>
      <c r="AP228" s="173" t="s">
        <v>33</v>
      </c>
    </row>
    <row r="229" spans="1:42" ht="25.5">
      <c r="A229" s="64">
        <f t="shared" si="39"/>
        <v>102.22200000000106</v>
      </c>
      <c r="B229" s="75" t="s">
        <v>317</v>
      </c>
      <c r="C229" s="77" t="s">
        <v>320</v>
      </c>
      <c r="D229" s="146" t="s">
        <v>203</v>
      </c>
      <c r="E229" s="146" t="s">
        <v>204</v>
      </c>
      <c r="F229" s="146" t="s">
        <v>53</v>
      </c>
      <c r="G229" s="146" t="s">
        <v>67</v>
      </c>
      <c r="H229" s="136">
        <v>43282</v>
      </c>
      <c r="I229" s="136">
        <v>43312</v>
      </c>
      <c r="J229" s="68" t="str">
        <f t="shared" si="38"/>
        <v>01.07.18 - 31.07.18 (1 months)</v>
      </c>
      <c r="K229" s="58" t="s">
        <v>32</v>
      </c>
      <c r="L229" s="137">
        <v>700</v>
      </c>
      <c r="M229" s="137">
        <v>1500</v>
      </c>
      <c r="N229" s="69">
        <f>IF(L229&gt;M229, (2400-L229+M229)/100, IF(L229=M229, 24, (M229-L229)/100))</f>
        <v>8</v>
      </c>
      <c r="O229" s="137"/>
      <c r="P229" s="137"/>
      <c r="Q229" s="69">
        <f>IF(O229&gt;P229, (2400-O229+P229)/100, IF(O229=P229, 24, (P229-O229)/100))</f>
        <v>24</v>
      </c>
      <c r="R229" s="137"/>
      <c r="S229" s="137"/>
      <c r="T229" s="59">
        <f t="shared" ref="T229:T258" si="40">IF(R229&gt;S229, (2400-R229+S229)/100, IF(R229=S229, 24, (S229-R229)/100))</f>
        <v>24</v>
      </c>
      <c r="U229" s="135">
        <v>23</v>
      </c>
      <c r="V229" s="146" t="s">
        <v>33</v>
      </c>
      <c r="W229" s="146" t="s">
        <v>33</v>
      </c>
      <c r="X229" s="146" t="s">
        <v>33</v>
      </c>
      <c r="Y229" s="172" t="s">
        <v>33</v>
      </c>
      <c r="Z229" s="146" t="s">
        <v>33</v>
      </c>
      <c r="AA229" s="146" t="s">
        <v>33</v>
      </c>
      <c r="AB229" s="146" t="s">
        <v>33</v>
      </c>
      <c r="AC229" s="146" t="s">
        <v>33</v>
      </c>
      <c r="AD229" s="135">
        <v>0.8</v>
      </c>
      <c r="AE229" s="135">
        <v>2</v>
      </c>
      <c r="AF229" s="135">
        <v>2</v>
      </c>
      <c r="AG229" s="135">
        <v>0.8</v>
      </c>
      <c r="AH229" s="135">
        <v>2</v>
      </c>
      <c r="AI229" s="135">
        <v>2.4000000000000004</v>
      </c>
      <c r="AJ229" s="135">
        <v>6</v>
      </c>
      <c r="AK229" s="174" t="s">
        <v>33</v>
      </c>
      <c r="AL229" s="174" t="s">
        <v>33</v>
      </c>
      <c r="AM229" s="61" t="s">
        <v>94</v>
      </c>
      <c r="AN229" s="174" t="s">
        <v>33</v>
      </c>
      <c r="AO229" s="174" t="s">
        <v>33</v>
      </c>
      <c r="AP229" s="174" t="s">
        <v>33</v>
      </c>
    </row>
    <row r="230" spans="1:42" ht="25.5">
      <c r="A230" s="64">
        <f t="shared" si="39"/>
        <v>102.22300000000106</v>
      </c>
      <c r="B230" s="75" t="s">
        <v>317</v>
      </c>
      <c r="C230" s="77" t="s">
        <v>320</v>
      </c>
      <c r="D230" s="146" t="s">
        <v>203</v>
      </c>
      <c r="E230" s="146" t="s">
        <v>204</v>
      </c>
      <c r="F230" s="146" t="s">
        <v>53</v>
      </c>
      <c r="G230" s="146" t="s">
        <v>67</v>
      </c>
      <c r="H230" s="136">
        <v>43282</v>
      </c>
      <c r="I230" s="136">
        <v>43312</v>
      </c>
      <c r="J230" s="68" t="str">
        <f t="shared" si="38"/>
        <v>01.07.18 - 31.07.18 (1 months)</v>
      </c>
      <c r="K230" s="58" t="s">
        <v>32</v>
      </c>
      <c r="L230" s="137">
        <v>1500</v>
      </c>
      <c r="M230" s="137">
        <v>1900</v>
      </c>
      <c r="N230" s="69">
        <f t="shared" ref="N230:N258" si="41">IF(L230&gt;M230, (2400-L230+M230)/100, IF(L230=M230, 24, (M230-L230)/100))</f>
        <v>4</v>
      </c>
      <c r="O230" s="137"/>
      <c r="P230" s="137"/>
      <c r="Q230" s="69">
        <f t="shared" ref="Q230:Q258" si="42">IF(O230&gt;P230, (2400-O230+P230)/100, IF(O230=P230, 24, (P230-O230)/100))</f>
        <v>24</v>
      </c>
      <c r="R230" s="137"/>
      <c r="S230" s="137"/>
      <c r="T230" s="59">
        <f t="shared" si="40"/>
        <v>24</v>
      </c>
      <c r="U230" s="135">
        <v>11</v>
      </c>
      <c r="V230" s="146" t="s">
        <v>33</v>
      </c>
      <c r="W230" s="146" t="s">
        <v>33</v>
      </c>
      <c r="X230" s="146" t="s">
        <v>33</v>
      </c>
      <c r="Y230" s="172" t="s">
        <v>33</v>
      </c>
      <c r="Z230" s="146" t="s">
        <v>33</v>
      </c>
      <c r="AA230" s="146" t="s">
        <v>33</v>
      </c>
      <c r="AB230" s="146" t="s">
        <v>33</v>
      </c>
      <c r="AC230" s="146" t="s">
        <v>33</v>
      </c>
      <c r="AD230" s="135">
        <v>0.8</v>
      </c>
      <c r="AE230" s="135">
        <v>2</v>
      </c>
      <c r="AF230" s="135">
        <v>2</v>
      </c>
      <c r="AG230" s="135">
        <v>0.8</v>
      </c>
      <c r="AH230" s="135">
        <v>2</v>
      </c>
      <c r="AI230" s="135">
        <v>0.8</v>
      </c>
      <c r="AJ230" s="135">
        <v>2</v>
      </c>
      <c r="AK230" s="174" t="s">
        <v>33</v>
      </c>
      <c r="AL230" s="174" t="s">
        <v>33</v>
      </c>
      <c r="AM230" s="61" t="s">
        <v>94</v>
      </c>
      <c r="AN230" s="174" t="s">
        <v>33</v>
      </c>
      <c r="AO230" s="174" t="s">
        <v>33</v>
      </c>
      <c r="AP230" s="174" t="s">
        <v>33</v>
      </c>
    </row>
    <row r="231" spans="1:42" ht="25.5">
      <c r="A231" s="64">
        <f t="shared" si="39"/>
        <v>102.22400000000107</v>
      </c>
      <c r="B231" s="75" t="s">
        <v>317</v>
      </c>
      <c r="C231" s="77" t="s">
        <v>320</v>
      </c>
      <c r="D231" s="146" t="s">
        <v>203</v>
      </c>
      <c r="E231" s="146" t="s">
        <v>204</v>
      </c>
      <c r="F231" s="146" t="s">
        <v>53</v>
      </c>
      <c r="G231" s="146" t="s">
        <v>67</v>
      </c>
      <c r="H231" s="136">
        <v>43282</v>
      </c>
      <c r="I231" s="136">
        <v>43312</v>
      </c>
      <c r="J231" s="68" t="str">
        <f t="shared" si="38"/>
        <v>01.07.18 - 31.07.18 (1 months)</v>
      </c>
      <c r="K231" s="58" t="s">
        <v>32</v>
      </c>
      <c r="L231" s="137">
        <v>1900</v>
      </c>
      <c r="M231" s="137">
        <v>2300</v>
      </c>
      <c r="N231" s="69">
        <f t="shared" si="41"/>
        <v>4</v>
      </c>
      <c r="O231" s="137">
        <v>700</v>
      </c>
      <c r="P231" s="137">
        <v>2300</v>
      </c>
      <c r="Q231" s="69">
        <f t="shared" si="42"/>
        <v>16</v>
      </c>
      <c r="R231" s="137">
        <v>700</v>
      </c>
      <c r="S231" s="137">
        <v>2300</v>
      </c>
      <c r="T231" s="59">
        <f t="shared" si="40"/>
        <v>16</v>
      </c>
      <c r="U231" s="135">
        <v>26</v>
      </c>
      <c r="V231" s="146" t="s">
        <v>33</v>
      </c>
      <c r="W231" s="146" t="s">
        <v>33</v>
      </c>
      <c r="X231" s="146" t="s">
        <v>33</v>
      </c>
      <c r="Y231" s="172" t="s">
        <v>33</v>
      </c>
      <c r="Z231" s="146" t="s">
        <v>33</v>
      </c>
      <c r="AA231" s="146" t="s">
        <v>33</v>
      </c>
      <c r="AB231" s="146" t="s">
        <v>33</v>
      </c>
      <c r="AC231" s="146" t="s">
        <v>33</v>
      </c>
      <c r="AD231" s="135">
        <v>0.8</v>
      </c>
      <c r="AE231" s="135">
        <v>2</v>
      </c>
      <c r="AF231" s="135">
        <v>2</v>
      </c>
      <c r="AG231" s="135">
        <v>0.8</v>
      </c>
      <c r="AH231" s="135">
        <v>2</v>
      </c>
      <c r="AI231" s="135">
        <v>2.8000000000000003</v>
      </c>
      <c r="AJ231" s="135">
        <v>7</v>
      </c>
      <c r="AK231" s="174" t="s">
        <v>33</v>
      </c>
      <c r="AL231" s="174" t="s">
        <v>33</v>
      </c>
      <c r="AM231" s="61" t="s">
        <v>94</v>
      </c>
      <c r="AN231" s="174" t="s">
        <v>33</v>
      </c>
      <c r="AO231" s="174" t="s">
        <v>33</v>
      </c>
      <c r="AP231" s="174" t="s">
        <v>33</v>
      </c>
    </row>
    <row r="232" spans="1:42" ht="25.5">
      <c r="A232" s="64">
        <f t="shared" si="39"/>
        <v>102.22500000000107</v>
      </c>
      <c r="B232" s="66" t="s">
        <v>316</v>
      </c>
      <c r="C232" s="77">
        <v>4</v>
      </c>
      <c r="D232" s="146" t="s">
        <v>203</v>
      </c>
      <c r="E232" s="146" t="s">
        <v>204</v>
      </c>
      <c r="F232" s="146" t="s">
        <v>53</v>
      </c>
      <c r="G232" s="146" t="s">
        <v>67</v>
      </c>
      <c r="H232" s="136">
        <v>43282</v>
      </c>
      <c r="I232" s="136">
        <v>43373</v>
      </c>
      <c r="J232" s="68" t="str">
        <f t="shared" si="38"/>
        <v>01.07.18 - 30.09.18 (3 months)</v>
      </c>
      <c r="K232" s="58" t="s">
        <v>32</v>
      </c>
      <c r="L232" s="137">
        <v>2300</v>
      </c>
      <c r="M232" s="137">
        <v>700</v>
      </c>
      <c r="N232" s="69">
        <f t="shared" si="41"/>
        <v>8</v>
      </c>
      <c r="O232" s="137">
        <v>2300</v>
      </c>
      <c r="P232" s="137">
        <v>700</v>
      </c>
      <c r="Q232" s="69">
        <f t="shared" si="42"/>
        <v>8</v>
      </c>
      <c r="R232" s="137">
        <v>2300</v>
      </c>
      <c r="S232" s="137">
        <v>700</v>
      </c>
      <c r="T232" s="59">
        <f t="shared" si="40"/>
        <v>8</v>
      </c>
      <c r="U232" s="135">
        <v>40.5</v>
      </c>
      <c r="V232" s="135" t="s">
        <v>33</v>
      </c>
      <c r="W232" s="146" t="s">
        <v>33</v>
      </c>
      <c r="X232" s="146" t="s">
        <v>33</v>
      </c>
      <c r="Y232" s="172" t="s">
        <v>33</v>
      </c>
      <c r="Z232" s="146" t="s">
        <v>33</v>
      </c>
      <c r="AA232" s="146" t="s">
        <v>33</v>
      </c>
      <c r="AB232" s="146" t="s">
        <v>33</v>
      </c>
      <c r="AC232" s="146" t="s">
        <v>33</v>
      </c>
      <c r="AD232" s="135">
        <v>0.8</v>
      </c>
      <c r="AE232" s="135">
        <v>2</v>
      </c>
      <c r="AF232" s="135">
        <v>2</v>
      </c>
      <c r="AG232" s="135">
        <v>0.8</v>
      </c>
      <c r="AH232" s="135">
        <v>2</v>
      </c>
      <c r="AI232" s="135">
        <v>2.8000000000000003</v>
      </c>
      <c r="AJ232" s="135">
        <v>7</v>
      </c>
      <c r="AK232" s="174" t="s">
        <v>33</v>
      </c>
      <c r="AL232" s="174" t="s">
        <v>33</v>
      </c>
      <c r="AM232" s="61" t="s">
        <v>98</v>
      </c>
      <c r="AN232" s="174" t="s">
        <v>33</v>
      </c>
      <c r="AO232" s="174" t="s">
        <v>33</v>
      </c>
      <c r="AP232" s="174" t="s">
        <v>33</v>
      </c>
    </row>
    <row r="233" spans="1:42" ht="25.5">
      <c r="A233" s="64">
        <f t="shared" si="39"/>
        <v>102.22600000000108</v>
      </c>
      <c r="B233" s="66" t="s">
        <v>316</v>
      </c>
      <c r="C233" s="77">
        <v>4</v>
      </c>
      <c r="D233" s="146" t="s">
        <v>203</v>
      </c>
      <c r="E233" s="146" t="s">
        <v>204</v>
      </c>
      <c r="F233" s="146" t="s">
        <v>53</v>
      </c>
      <c r="G233" s="146" t="s">
        <v>67</v>
      </c>
      <c r="H233" s="136">
        <v>43282</v>
      </c>
      <c r="I233" s="136">
        <v>43373</v>
      </c>
      <c r="J233" s="68" t="str">
        <f t="shared" si="38"/>
        <v>01.07.18 - 30.09.18 (3 months)</v>
      </c>
      <c r="K233" s="58" t="s">
        <v>32</v>
      </c>
      <c r="L233" s="137">
        <v>700</v>
      </c>
      <c r="M233" s="137">
        <v>1500</v>
      </c>
      <c r="N233" s="69">
        <f t="shared" si="41"/>
        <v>8</v>
      </c>
      <c r="O233" s="137"/>
      <c r="P233" s="137"/>
      <c r="Q233" s="69">
        <f t="shared" si="42"/>
        <v>24</v>
      </c>
      <c r="R233" s="137"/>
      <c r="S233" s="137"/>
      <c r="T233" s="59">
        <f t="shared" si="40"/>
        <v>24</v>
      </c>
      <c r="U233" s="135">
        <v>23</v>
      </c>
      <c r="V233" s="146" t="s">
        <v>33</v>
      </c>
      <c r="W233" s="146" t="s">
        <v>33</v>
      </c>
      <c r="X233" s="146" t="s">
        <v>33</v>
      </c>
      <c r="Y233" s="172" t="s">
        <v>33</v>
      </c>
      <c r="Z233" s="146" t="s">
        <v>33</v>
      </c>
      <c r="AA233" s="146" t="s">
        <v>33</v>
      </c>
      <c r="AB233" s="146" t="s">
        <v>33</v>
      </c>
      <c r="AC233" s="146" t="s">
        <v>33</v>
      </c>
      <c r="AD233" s="135">
        <v>0.8</v>
      </c>
      <c r="AE233" s="135">
        <v>2</v>
      </c>
      <c r="AF233" s="135">
        <v>2</v>
      </c>
      <c r="AG233" s="135">
        <v>0.8</v>
      </c>
      <c r="AH233" s="135">
        <v>2</v>
      </c>
      <c r="AI233" s="135">
        <v>2.4000000000000004</v>
      </c>
      <c r="AJ233" s="135">
        <v>6</v>
      </c>
      <c r="AK233" s="174" t="s">
        <v>33</v>
      </c>
      <c r="AL233" s="174" t="s">
        <v>33</v>
      </c>
      <c r="AM233" s="61" t="s">
        <v>98</v>
      </c>
      <c r="AN233" s="174" t="s">
        <v>33</v>
      </c>
      <c r="AO233" s="174" t="s">
        <v>33</v>
      </c>
      <c r="AP233" s="174" t="s">
        <v>33</v>
      </c>
    </row>
    <row r="234" spans="1:42" ht="25.5">
      <c r="A234" s="64">
        <f t="shared" si="39"/>
        <v>102.22700000000108</v>
      </c>
      <c r="B234" s="66" t="s">
        <v>316</v>
      </c>
      <c r="C234" s="77">
        <v>4</v>
      </c>
      <c r="D234" s="146" t="s">
        <v>203</v>
      </c>
      <c r="E234" s="146" t="s">
        <v>204</v>
      </c>
      <c r="F234" s="146" t="s">
        <v>53</v>
      </c>
      <c r="G234" s="146" t="s">
        <v>67</v>
      </c>
      <c r="H234" s="136">
        <v>43282</v>
      </c>
      <c r="I234" s="136">
        <v>43373</v>
      </c>
      <c r="J234" s="68" t="str">
        <f t="shared" si="38"/>
        <v>01.07.18 - 30.09.18 (3 months)</v>
      </c>
      <c r="K234" s="58" t="s">
        <v>32</v>
      </c>
      <c r="L234" s="137">
        <v>1500</v>
      </c>
      <c r="M234" s="137">
        <v>1900</v>
      </c>
      <c r="N234" s="69">
        <f t="shared" si="41"/>
        <v>4</v>
      </c>
      <c r="O234" s="137"/>
      <c r="P234" s="137"/>
      <c r="Q234" s="69">
        <f t="shared" si="42"/>
        <v>24</v>
      </c>
      <c r="R234" s="137"/>
      <c r="S234" s="137"/>
      <c r="T234" s="59">
        <f t="shared" si="40"/>
        <v>24</v>
      </c>
      <c r="U234" s="135">
        <v>11</v>
      </c>
      <c r="V234" s="146" t="s">
        <v>33</v>
      </c>
      <c r="W234" s="146" t="s">
        <v>33</v>
      </c>
      <c r="X234" s="146" t="s">
        <v>33</v>
      </c>
      <c r="Y234" s="172" t="s">
        <v>33</v>
      </c>
      <c r="Z234" s="146" t="s">
        <v>33</v>
      </c>
      <c r="AA234" s="146" t="s">
        <v>33</v>
      </c>
      <c r="AB234" s="146" t="s">
        <v>33</v>
      </c>
      <c r="AC234" s="146" t="s">
        <v>33</v>
      </c>
      <c r="AD234" s="135">
        <v>0.8</v>
      </c>
      <c r="AE234" s="135">
        <v>2</v>
      </c>
      <c r="AF234" s="135">
        <v>2</v>
      </c>
      <c r="AG234" s="135">
        <v>0.8</v>
      </c>
      <c r="AH234" s="135">
        <v>2</v>
      </c>
      <c r="AI234" s="135">
        <v>0.8</v>
      </c>
      <c r="AJ234" s="135">
        <v>2</v>
      </c>
      <c r="AK234" s="174" t="s">
        <v>33</v>
      </c>
      <c r="AL234" s="174" t="s">
        <v>33</v>
      </c>
      <c r="AM234" s="61" t="s">
        <v>98</v>
      </c>
      <c r="AN234" s="174" t="s">
        <v>33</v>
      </c>
      <c r="AO234" s="174" t="s">
        <v>33</v>
      </c>
      <c r="AP234" s="174" t="s">
        <v>33</v>
      </c>
    </row>
    <row r="235" spans="1:42" ht="25.5">
      <c r="A235" s="62">
        <f t="shared" si="39"/>
        <v>102.22800000000109</v>
      </c>
      <c r="B235" s="66" t="s">
        <v>316</v>
      </c>
      <c r="C235" s="79">
        <v>4</v>
      </c>
      <c r="D235" s="171" t="s">
        <v>203</v>
      </c>
      <c r="E235" s="171" t="s">
        <v>204</v>
      </c>
      <c r="F235" s="171" t="s">
        <v>53</v>
      </c>
      <c r="G235" s="171" t="s">
        <v>67</v>
      </c>
      <c r="H235" s="149">
        <v>43282</v>
      </c>
      <c r="I235" s="149">
        <v>43373</v>
      </c>
      <c r="J235" s="68" t="str">
        <f t="shared" si="38"/>
        <v>01.07.18 - 30.09.18 (3 months)</v>
      </c>
      <c r="K235" s="61" t="s">
        <v>32</v>
      </c>
      <c r="L235" s="137">
        <v>1900</v>
      </c>
      <c r="M235" s="137">
        <v>2300</v>
      </c>
      <c r="N235" s="69">
        <f t="shared" si="41"/>
        <v>4</v>
      </c>
      <c r="O235" s="137">
        <v>700</v>
      </c>
      <c r="P235" s="137">
        <v>2300</v>
      </c>
      <c r="Q235" s="69">
        <f t="shared" si="42"/>
        <v>16</v>
      </c>
      <c r="R235" s="137">
        <v>700</v>
      </c>
      <c r="S235" s="137">
        <v>2300</v>
      </c>
      <c r="T235" s="59">
        <f t="shared" si="40"/>
        <v>16</v>
      </c>
      <c r="U235" s="148">
        <v>26</v>
      </c>
      <c r="V235" s="171" t="s">
        <v>33</v>
      </c>
      <c r="W235" s="171" t="s">
        <v>33</v>
      </c>
      <c r="X235" s="171" t="s">
        <v>33</v>
      </c>
      <c r="Y235" s="172" t="s">
        <v>33</v>
      </c>
      <c r="Z235" s="171" t="s">
        <v>33</v>
      </c>
      <c r="AA235" s="171" t="s">
        <v>33</v>
      </c>
      <c r="AB235" s="171" t="s">
        <v>33</v>
      </c>
      <c r="AC235" s="171" t="s">
        <v>33</v>
      </c>
      <c r="AD235" s="148">
        <v>0.8</v>
      </c>
      <c r="AE235" s="148">
        <v>2</v>
      </c>
      <c r="AF235" s="148">
        <v>2</v>
      </c>
      <c r="AG235" s="148">
        <v>0.8</v>
      </c>
      <c r="AH235" s="148">
        <v>2</v>
      </c>
      <c r="AI235" s="148">
        <v>2.8000000000000003</v>
      </c>
      <c r="AJ235" s="148">
        <v>7</v>
      </c>
      <c r="AK235" s="173" t="s">
        <v>33</v>
      </c>
      <c r="AL235" s="173" t="s">
        <v>33</v>
      </c>
      <c r="AM235" s="61" t="s">
        <v>98</v>
      </c>
      <c r="AN235" s="173" t="s">
        <v>33</v>
      </c>
      <c r="AO235" s="173" t="s">
        <v>33</v>
      </c>
      <c r="AP235" s="173" t="s">
        <v>33</v>
      </c>
    </row>
    <row r="236" spans="1:42" ht="25.5">
      <c r="A236" s="62">
        <f t="shared" si="39"/>
        <v>102.22900000000109</v>
      </c>
      <c r="B236" s="66" t="s">
        <v>316</v>
      </c>
      <c r="C236" s="79">
        <v>1.3</v>
      </c>
      <c r="D236" s="146" t="s">
        <v>205</v>
      </c>
      <c r="E236" s="146" t="s">
        <v>206</v>
      </c>
      <c r="F236" s="146" t="s">
        <v>53</v>
      </c>
      <c r="G236" s="146" t="s">
        <v>64</v>
      </c>
      <c r="H236" s="136">
        <v>43556</v>
      </c>
      <c r="I236" s="136">
        <v>43738</v>
      </c>
      <c r="J236" s="68" t="str">
        <f t="shared" si="38"/>
        <v>01.04.19 - 30.09.19 (6 months)</v>
      </c>
      <c r="K236" s="58" t="s">
        <v>32</v>
      </c>
      <c r="L236" s="137">
        <v>700</v>
      </c>
      <c r="M236" s="137">
        <v>2300</v>
      </c>
      <c r="N236" s="69">
        <f t="shared" si="41"/>
        <v>16</v>
      </c>
      <c r="O236" s="137">
        <v>700</v>
      </c>
      <c r="P236" s="137">
        <v>2300</v>
      </c>
      <c r="Q236" s="69">
        <f t="shared" si="42"/>
        <v>16</v>
      </c>
      <c r="R236" s="137">
        <v>700</v>
      </c>
      <c r="S236" s="137">
        <v>2300</v>
      </c>
      <c r="T236" s="59">
        <f t="shared" si="40"/>
        <v>16</v>
      </c>
      <c r="U236" s="146">
        <v>10.38</v>
      </c>
      <c r="V236" s="146"/>
      <c r="W236" s="146"/>
      <c r="X236" s="146"/>
      <c r="Y236" s="175"/>
      <c r="Z236" s="146"/>
      <c r="AA236" s="146"/>
      <c r="AB236" s="146"/>
      <c r="AC236" s="146"/>
      <c r="AD236" s="146">
        <v>0.4</v>
      </c>
      <c r="AE236" s="146">
        <v>1</v>
      </c>
      <c r="AF236" s="146">
        <v>1</v>
      </c>
      <c r="AG236" s="146">
        <v>0.4</v>
      </c>
      <c r="AH236" s="146">
        <v>1</v>
      </c>
      <c r="AI236" s="146"/>
      <c r="AJ236" s="146"/>
      <c r="AK236" s="174"/>
      <c r="AL236" s="174"/>
      <c r="AM236" s="61" t="s">
        <v>94</v>
      </c>
      <c r="AN236" s="146"/>
      <c r="AO236" s="146"/>
      <c r="AP236" s="174" t="s">
        <v>306</v>
      </c>
    </row>
    <row r="237" spans="1:42" ht="25.5">
      <c r="A237" s="62">
        <f>A236+0.001</f>
        <v>102.2300000000011</v>
      </c>
      <c r="B237" s="66" t="s">
        <v>316</v>
      </c>
      <c r="C237" s="79">
        <v>1.3</v>
      </c>
      <c r="D237" s="146" t="s">
        <v>205</v>
      </c>
      <c r="E237" s="146" t="s">
        <v>206</v>
      </c>
      <c r="F237" s="146" t="s">
        <v>53</v>
      </c>
      <c r="G237" s="146" t="s">
        <v>64</v>
      </c>
      <c r="H237" s="136">
        <v>43556</v>
      </c>
      <c r="I237" s="136">
        <v>43738</v>
      </c>
      <c r="J237" s="68" t="str">
        <f t="shared" si="38"/>
        <v>01.04.19 - 30.09.19 (6 months)</v>
      </c>
      <c r="K237" s="58" t="s">
        <v>32</v>
      </c>
      <c r="L237" s="137">
        <v>700</v>
      </c>
      <c r="M237" s="137">
        <v>2300</v>
      </c>
      <c r="N237" s="69">
        <f t="shared" si="41"/>
        <v>16</v>
      </c>
      <c r="O237" s="137">
        <v>700</v>
      </c>
      <c r="P237" s="137">
        <v>2300</v>
      </c>
      <c r="Q237" s="69">
        <f t="shared" si="42"/>
        <v>16</v>
      </c>
      <c r="R237" s="137">
        <v>700</v>
      </c>
      <c r="S237" s="137">
        <v>2300</v>
      </c>
      <c r="T237" s="59">
        <f t="shared" si="40"/>
        <v>16</v>
      </c>
      <c r="U237" s="146">
        <v>3.12</v>
      </c>
      <c r="V237" s="146"/>
      <c r="W237" s="146"/>
      <c r="X237" s="146"/>
      <c r="Y237" s="175"/>
      <c r="Z237" s="146"/>
      <c r="AA237" s="146"/>
      <c r="AB237" s="146"/>
      <c r="AC237" s="146"/>
      <c r="AD237" s="146"/>
      <c r="AE237" s="146"/>
      <c r="AF237" s="146"/>
      <c r="AG237" s="146"/>
      <c r="AH237" s="146"/>
      <c r="AI237" s="146">
        <v>0.4</v>
      </c>
      <c r="AJ237" s="146">
        <v>1</v>
      </c>
      <c r="AK237" s="174"/>
      <c r="AL237" s="174"/>
      <c r="AM237" s="61" t="s">
        <v>94</v>
      </c>
      <c r="AN237" s="146"/>
      <c r="AO237" s="146"/>
      <c r="AP237" s="174" t="s">
        <v>306</v>
      </c>
    </row>
    <row r="238" spans="1:42" ht="25.5">
      <c r="A238" s="62">
        <f t="shared" si="39"/>
        <v>102.2310000000011</v>
      </c>
      <c r="B238" s="66" t="s">
        <v>316</v>
      </c>
      <c r="C238" s="79">
        <v>1.3</v>
      </c>
      <c r="D238" s="146" t="s">
        <v>205</v>
      </c>
      <c r="E238" s="146" t="s">
        <v>206</v>
      </c>
      <c r="F238" s="146" t="s">
        <v>53</v>
      </c>
      <c r="G238" s="146" t="s">
        <v>64</v>
      </c>
      <c r="H238" s="136">
        <v>43555</v>
      </c>
      <c r="I238" s="136">
        <v>43738</v>
      </c>
      <c r="J238" s="68" t="str">
        <f t="shared" si="38"/>
        <v>31.03.19 - 30.09.19 (6 months)</v>
      </c>
      <c r="K238" s="58" t="s">
        <v>32</v>
      </c>
      <c r="L238" s="137">
        <v>2300</v>
      </c>
      <c r="M238" s="137">
        <v>700</v>
      </c>
      <c r="N238" s="69">
        <f t="shared" si="41"/>
        <v>8</v>
      </c>
      <c r="O238" s="137">
        <v>2300</v>
      </c>
      <c r="P238" s="137">
        <v>700</v>
      </c>
      <c r="Q238" s="69">
        <f t="shared" si="42"/>
        <v>8</v>
      </c>
      <c r="R238" s="137">
        <v>2300</v>
      </c>
      <c r="S238" s="137">
        <v>700</v>
      </c>
      <c r="T238" s="59">
        <f t="shared" si="40"/>
        <v>8</v>
      </c>
      <c r="U238" s="146">
        <v>12.55</v>
      </c>
      <c r="V238" s="146"/>
      <c r="W238" s="146"/>
      <c r="X238" s="146"/>
      <c r="Y238" s="175"/>
      <c r="Z238" s="146"/>
      <c r="AA238" s="146"/>
      <c r="AB238" s="146"/>
      <c r="AC238" s="146"/>
      <c r="AD238" s="146">
        <v>0.4</v>
      </c>
      <c r="AE238" s="146">
        <v>1</v>
      </c>
      <c r="AF238" s="146">
        <v>1</v>
      </c>
      <c r="AG238" s="146">
        <v>0.4</v>
      </c>
      <c r="AH238" s="146">
        <v>1</v>
      </c>
      <c r="AI238" s="146"/>
      <c r="AJ238" s="146"/>
      <c r="AK238" s="174"/>
      <c r="AL238" s="174"/>
      <c r="AM238" s="61" t="s">
        <v>94</v>
      </c>
      <c r="AN238" s="146"/>
      <c r="AO238" s="146"/>
      <c r="AP238" s="174" t="s">
        <v>306</v>
      </c>
    </row>
    <row r="239" spans="1:42" ht="25.5">
      <c r="A239" s="62">
        <f>A238+0.001</f>
        <v>102.23200000000111</v>
      </c>
      <c r="B239" s="66" t="s">
        <v>316</v>
      </c>
      <c r="C239" s="79">
        <v>1.3</v>
      </c>
      <c r="D239" s="146" t="s">
        <v>205</v>
      </c>
      <c r="E239" s="146" t="s">
        <v>206</v>
      </c>
      <c r="F239" s="146" t="s">
        <v>53</v>
      </c>
      <c r="G239" s="146" t="s">
        <v>64</v>
      </c>
      <c r="H239" s="136">
        <v>43555</v>
      </c>
      <c r="I239" s="136">
        <v>43738</v>
      </c>
      <c r="J239" s="68" t="str">
        <f t="shared" si="38"/>
        <v>31.03.19 - 30.09.19 (6 months)</v>
      </c>
      <c r="K239" s="58" t="s">
        <v>32</v>
      </c>
      <c r="L239" s="137">
        <v>2300</v>
      </c>
      <c r="M239" s="137">
        <v>700</v>
      </c>
      <c r="N239" s="69">
        <f t="shared" si="41"/>
        <v>8</v>
      </c>
      <c r="O239" s="137">
        <v>2300</v>
      </c>
      <c r="P239" s="137">
        <v>700</v>
      </c>
      <c r="Q239" s="69">
        <f t="shared" si="42"/>
        <v>8</v>
      </c>
      <c r="R239" s="137">
        <v>2300</v>
      </c>
      <c r="S239" s="137">
        <v>700</v>
      </c>
      <c r="T239" s="59">
        <f t="shared" si="40"/>
        <v>8</v>
      </c>
      <c r="U239" s="146">
        <v>0.95</v>
      </c>
      <c r="V239" s="146"/>
      <c r="W239" s="146"/>
      <c r="X239" s="146"/>
      <c r="Y239" s="175"/>
      <c r="Z239" s="146"/>
      <c r="AA239" s="146"/>
      <c r="AB239" s="146"/>
      <c r="AC239" s="146"/>
      <c r="AD239" s="146"/>
      <c r="AE239" s="146"/>
      <c r="AF239" s="146"/>
      <c r="AG239" s="146"/>
      <c r="AH239" s="146"/>
      <c r="AI239" s="146">
        <v>0.4</v>
      </c>
      <c r="AJ239" s="146">
        <v>1</v>
      </c>
      <c r="AK239" s="174"/>
      <c r="AL239" s="174"/>
      <c r="AM239" s="61" t="s">
        <v>94</v>
      </c>
      <c r="AN239" s="146"/>
      <c r="AO239" s="146"/>
      <c r="AP239" s="174" t="s">
        <v>306</v>
      </c>
    </row>
    <row r="240" spans="1:42" ht="25.5">
      <c r="A240" s="62">
        <f t="shared" si="39"/>
        <v>102.23300000000111</v>
      </c>
      <c r="B240" s="75" t="s">
        <v>317</v>
      </c>
      <c r="C240" s="79" t="s">
        <v>320</v>
      </c>
      <c r="D240" s="146" t="s">
        <v>205</v>
      </c>
      <c r="E240" s="146" t="s">
        <v>206</v>
      </c>
      <c r="F240" s="146" t="s">
        <v>53</v>
      </c>
      <c r="G240" s="146" t="s">
        <v>64</v>
      </c>
      <c r="H240" s="136">
        <v>43738</v>
      </c>
      <c r="I240" s="136">
        <v>43921</v>
      </c>
      <c r="J240" s="68" t="str">
        <f t="shared" si="38"/>
        <v>30.09.19 - 31.03.20 (6 months)</v>
      </c>
      <c r="K240" s="58" t="s">
        <v>32</v>
      </c>
      <c r="L240" s="137">
        <v>2300</v>
      </c>
      <c r="M240" s="137">
        <v>700</v>
      </c>
      <c r="N240" s="69">
        <f t="shared" si="41"/>
        <v>8</v>
      </c>
      <c r="O240" s="137">
        <v>2300</v>
      </c>
      <c r="P240" s="137">
        <v>700</v>
      </c>
      <c r="Q240" s="69">
        <f t="shared" si="42"/>
        <v>8</v>
      </c>
      <c r="R240" s="137">
        <v>2300</v>
      </c>
      <c r="S240" s="137">
        <v>700</v>
      </c>
      <c r="T240" s="59">
        <f t="shared" si="40"/>
        <v>8</v>
      </c>
      <c r="U240" s="146">
        <v>4.2699999999999996</v>
      </c>
      <c r="V240" s="146"/>
      <c r="W240" s="146"/>
      <c r="X240" s="146"/>
      <c r="Y240" s="175"/>
      <c r="Z240" s="146"/>
      <c r="AA240" s="146"/>
      <c r="AB240" s="146"/>
      <c r="AC240" s="146"/>
      <c r="AD240" s="146">
        <v>0.4</v>
      </c>
      <c r="AE240" s="146">
        <v>1</v>
      </c>
      <c r="AF240" s="146">
        <v>1</v>
      </c>
      <c r="AG240" s="146">
        <v>0.4</v>
      </c>
      <c r="AH240" s="146">
        <v>1</v>
      </c>
      <c r="AI240" s="146"/>
      <c r="AJ240" s="146"/>
      <c r="AK240" s="174"/>
      <c r="AL240" s="174"/>
      <c r="AM240" s="61" t="s">
        <v>98</v>
      </c>
      <c r="AN240" s="146"/>
      <c r="AO240" s="146"/>
      <c r="AP240" s="174" t="s">
        <v>307</v>
      </c>
    </row>
    <row r="241" spans="1:42" ht="25.5">
      <c r="A241" s="62">
        <f>A240+0.001</f>
        <v>102.23400000000112</v>
      </c>
      <c r="B241" s="75" t="s">
        <v>317</v>
      </c>
      <c r="C241" s="79" t="s">
        <v>320</v>
      </c>
      <c r="D241" s="146" t="s">
        <v>205</v>
      </c>
      <c r="E241" s="146" t="s">
        <v>206</v>
      </c>
      <c r="F241" s="146" t="s">
        <v>53</v>
      </c>
      <c r="G241" s="146" t="s">
        <v>64</v>
      </c>
      <c r="H241" s="136">
        <v>43738</v>
      </c>
      <c r="I241" s="136">
        <v>43921</v>
      </c>
      <c r="J241" s="68" t="str">
        <f t="shared" si="38"/>
        <v>30.09.19 - 31.03.20 (6 months)</v>
      </c>
      <c r="K241" s="58" t="s">
        <v>32</v>
      </c>
      <c r="L241" s="137">
        <v>2300</v>
      </c>
      <c r="M241" s="137">
        <v>700</v>
      </c>
      <c r="N241" s="69">
        <f t="shared" si="41"/>
        <v>8</v>
      </c>
      <c r="O241" s="137">
        <v>2300</v>
      </c>
      <c r="P241" s="137">
        <v>700</v>
      </c>
      <c r="Q241" s="69">
        <f t="shared" si="42"/>
        <v>8</v>
      </c>
      <c r="R241" s="137">
        <v>2300</v>
      </c>
      <c r="S241" s="137">
        <v>700</v>
      </c>
      <c r="T241" s="59">
        <f t="shared" si="40"/>
        <v>8</v>
      </c>
      <c r="U241" s="146">
        <v>0.73</v>
      </c>
      <c r="V241" s="146"/>
      <c r="W241" s="146"/>
      <c r="X241" s="146"/>
      <c r="Y241" s="175"/>
      <c r="Z241" s="146"/>
      <c r="AA241" s="146"/>
      <c r="AB241" s="146"/>
      <c r="AC241" s="146"/>
      <c r="AD241" s="146"/>
      <c r="AE241" s="146"/>
      <c r="AF241" s="146"/>
      <c r="AG241" s="146"/>
      <c r="AH241" s="146"/>
      <c r="AI241" s="146">
        <v>0.4</v>
      </c>
      <c r="AJ241" s="146">
        <v>1</v>
      </c>
      <c r="AK241" s="174"/>
      <c r="AL241" s="174"/>
      <c r="AM241" s="61" t="s">
        <v>98</v>
      </c>
      <c r="AN241" s="146"/>
      <c r="AO241" s="146"/>
      <c r="AP241" s="174" t="s">
        <v>307</v>
      </c>
    </row>
    <row r="242" spans="1:42" ht="25.5">
      <c r="A242" s="62">
        <f t="shared" si="39"/>
        <v>102.23500000000112</v>
      </c>
      <c r="B242" s="66" t="s">
        <v>316</v>
      </c>
      <c r="C242" s="79">
        <v>1.3</v>
      </c>
      <c r="D242" s="146" t="s">
        <v>205</v>
      </c>
      <c r="E242" s="146" t="s">
        <v>206</v>
      </c>
      <c r="F242" s="146" t="s">
        <v>53</v>
      </c>
      <c r="G242" s="146" t="s">
        <v>64</v>
      </c>
      <c r="H242" s="136">
        <v>43922</v>
      </c>
      <c r="I242" s="136">
        <v>44104</v>
      </c>
      <c r="J242" s="68" t="str">
        <f t="shared" si="38"/>
        <v>01.04.20 - 30.09.20 (6 months)</v>
      </c>
      <c r="K242" s="58" t="s">
        <v>32</v>
      </c>
      <c r="L242" s="137">
        <v>700</v>
      </c>
      <c r="M242" s="137">
        <v>2300</v>
      </c>
      <c r="N242" s="69">
        <f t="shared" si="41"/>
        <v>16</v>
      </c>
      <c r="O242" s="137">
        <v>700</v>
      </c>
      <c r="P242" s="137">
        <v>2300</v>
      </c>
      <c r="Q242" s="69">
        <f t="shared" si="42"/>
        <v>16</v>
      </c>
      <c r="R242" s="137">
        <v>700</v>
      </c>
      <c r="S242" s="137">
        <v>2300</v>
      </c>
      <c r="T242" s="59">
        <f t="shared" si="40"/>
        <v>16</v>
      </c>
      <c r="U242" s="146">
        <v>8.64</v>
      </c>
      <c r="V242" s="146"/>
      <c r="W242" s="146"/>
      <c r="X242" s="146"/>
      <c r="Y242" s="175"/>
      <c r="Z242" s="146"/>
      <c r="AA242" s="146"/>
      <c r="AB242" s="146"/>
      <c r="AC242" s="146"/>
      <c r="AD242" s="146">
        <v>0.4</v>
      </c>
      <c r="AE242" s="146">
        <v>1</v>
      </c>
      <c r="AF242" s="146">
        <v>1</v>
      </c>
      <c r="AG242" s="146">
        <v>0.4</v>
      </c>
      <c r="AH242" s="146">
        <v>1</v>
      </c>
      <c r="AI242" s="146"/>
      <c r="AJ242" s="146"/>
      <c r="AK242" s="174"/>
      <c r="AL242" s="174"/>
      <c r="AM242" s="61" t="s">
        <v>115</v>
      </c>
      <c r="AN242" s="146"/>
      <c r="AO242" s="146"/>
      <c r="AP242" s="174" t="s">
        <v>308</v>
      </c>
    </row>
    <row r="243" spans="1:42" ht="25.5">
      <c r="A243" s="62">
        <f>A242+0.001</f>
        <v>102.23600000000113</v>
      </c>
      <c r="B243" s="66" t="s">
        <v>316</v>
      </c>
      <c r="C243" s="79">
        <v>1.3</v>
      </c>
      <c r="D243" s="146" t="s">
        <v>205</v>
      </c>
      <c r="E243" s="146" t="s">
        <v>206</v>
      </c>
      <c r="F243" s="146" t="s">
        <v>53</v>
      </c>
      <c r="G243" s="146" t="s">
        <v>64</v>
      </c>
      <c r="H243" s="136">
        <v>43922</v>
      </c>
      <c r="I243" s="136">
        <v>44104</v>
      </c>
      <c r="J243" s="68" t="str">
        <f t="shared" si="38"/>
        <v>01.04.20 - 30.09.20 (6 months)</v>
      </c>
      <c r="K243" s="58" t="s">
        <v>32</v>
      </c>
      <c r="L243" s="137">
        <v>700</v>
      </c>
      <c r="M243" s="137">
        <v>2300</v>
      </c>
      <c r="N243" s="69">
        <f t="shared" si="41"/>
        <v>16</v>
      </c>
      <c r="O243" s="137">
        <v>700</v>
      </c>
      <c r="P243" s="137">
        <v>2300</v>
      </c>
      <c r="Q243" s="69">
        <f t="shared" si="42"/>
        <v>16</v>
      </c>
      <c r="R243" s="137">
        <v>700</v>
      </c>
      <c r="S243" s="137">
        <v>2300</v>
      </c>
      <c r="T243" s="59">
        <f t="shared" si="40"/>
        <v>16</v>
      </c>
      <c r="U243" s="146">
        <v>3.36</v>
      </c>
      <c r="V243" s="146"/>
      <c r="W243" s="146"/>
      <c r="X243" s="146"/>
      <c r="Y243" s="175"/>
      <c r="Z243" s="146"/>
      <c r="AA243" s="146"/>
      <c r="AB243" s="146"/>
      <c r="AC243" s="146"/>
      <c r="AD243" s="146"/>
      <c r="AE243" s="146"/>
      <c r="AF243" s="146"/>
      <c r="AG243" s="146"/>
      <c r="AH243" s="146"/>
      <c r="AI243" s="146">
        <v>0.4</v>
      </c>
      <c r="AJ243" s="146">
        <v>1</v>
      </c>
      <c r="AK243" s="174"/>
      <c r="AL243" s="174"/>
      <c r="AM243" s="61" t="s">
        <v>115</v>
      </c>
      <c r="AN243" s="146"/>
      <c r="AO243" s="146"/>
      <c r="AP243" s="174" t="s">
        <v>308</v>
      </c>
    </row>
    <row r="244" spans="1:42" ht="25.5">
      <c r="A244" s="62">
        <f t="shared" si="39"/>
        <v>102.23700000000113</v>
      </c>
      <c r="B244" s="66" t="s">
        <v>316</v>
      </c>
      <c r="C244" s="79">
        <v>1.3</v>
      </c>
      <c r="D244" s="146" t="s">
        <v>205</v>
      </c>
      <c r="E244" s="146" t="s">
        <v>206</v>
      </c>
      <c r="F244" s="146" t="s">
        <v>53</v>
      </c>
      <c r="G244" s="146" t="s">
        <v>64</v>
      </c>
      <c r="H244" s="136">
        <v>43921</v>
      </c>
      <c r="I244" s="136">
        <v>44104</v>
      </c>
      <c r="J244" s="68" t="str">
        <f t="shared" si="38"/>
        <v>31.03.20 - 30.09.20 (6 months)</v>
      </c>
      <c r="K244" s="58" t="s">
        <v>32</v>
      </c>
      <c r="L244" s="137">
        <v>2300</v>
      </c>
      <c r="M244" s="137">
        <v>700</v>
      </c>
      <c r="N244" s="69">
        <f t="shared" si="41"/>
        <v>8</v>
      </c>
      <c r="O244" s="137">
        <v>2300</v>
      </c>
      <c r="P244" s="137">
        <v>700</v>
      </c>
      <c r="Q244" s="69">
        <f t="shared" si="42"/>
        <v>8</v>
      </c>
      <c r="R244" s="137">
        <v>2300</v>
      </c>
      <c r="S244" s="137">
        <v>700</v>
      </c>
      <c r="T244" s="59">
        <f t="shared" si="40"/>
        <v>8</v>
      </c>
      <c r="U244" s="146">
        <v>9.81</v>
      </c>
      <c r="V244" s="146"/>
      <c r="W244" s="146"/>
      <c r="X244" s="146"/>
      <c r="Y244" s="175"/>
      <c r="Z244" s="146"/>
      <c r="AA244" s="146"/>
      <c r="AB244" s="146"/>
      <c r="AC244" s="146"/>
      <c r="AD244" s="146">
        <v>0.4</v>
      </c>
      <c r="AE244" s="146">
        <v>1</v>
      </c>
      <c r="AF244" s="146">
        <v>1</v>
      </c>
      <c r="AG244" s="146">
        <v>0.4</v>
      </c>
      <c r="AH244" s="146">
        <v>1</v>
      </c>
      <c r="AI244" s="146"/>
      <c r="AJ244" s="146"/>
      <c r="AK244" s="174"/>
      <c r="AL244" s="174"/>
      <c r="AM244" s="61" t="s">
        <v>115</v>
      </c>
      <c r="AN244" s="146"/>
      <c r="AO244" s="146"/>
      <c r="AP244" s="174" t="s">
        <v>308</v>
      </c>
    </row>
    <row r="245" spans="1:42" ht="25.5">
      <c r="A245" s="62">
        <f>A244+0.001</f>
        <v>102.23800000000114</v>
      </c>
      <c r="B245" s="66" t="s">
        <v>316</v>
      </c>
      <c r="C245" s="79">
        <v>1.3</v>
      </c>
      <c r="D245" s="146" t="s">
        <v>205</v>
      </c>
      <c r="E245" s="146" t="s">
        <v>206</v>
      </c>
      <c r="F245" s="146" t="s">
        <v>53</v>
      </c>
      <c r="G245" s="146" t="s">
        <v>64</v>
      </c>
      <c r="H245" s="136">
        <v>43921</v>
      </c>
      <c r="I245" s="136">
        <v>44104</v>
      </c>
      <c r="J245" s="68" t="str">
        <f t="shared" si="38"/>
        <v>31.03.20 - 30.09.20 (6 months)</v>
      </c>
      <c r="K245" s="58" t="s">
        <v>32</v>
      </c>
      <c r="L245" s="137">
        <v>2300</v>
      </c>
      <c r="M245" s="137">
        <v>700</v>
      </c>
      <c r="N245" s="69">
        <f t="shared" si="41"/>
        <v>8</v>
      </c>
      <c r="O245" s="137">
        <v>2300</v>
      </c>
      <c r="P245" s="137">
        <v>700</v>
      </c>
      <c r="Q245" s="69">
        <f t="shared" si="42"/>
        <v>8</v>
      </c>
      <c r="R245" s="137">
        <v>2300</v>
      </c>
      <c r="S245" s="137">
        <v>700</v>
      </c>
      <c r="T245" s="59">
        <f t="shared" si="40"/>
        <v>8</v>
      </c>
      <c r="U245" s="146">
        <v>2.19</v>
      </c>
      <c r="V245" s="146"/>
      <c r="W245" s="146"/>
      <c r="X245" s="146"/>
      <c r="Y245" s="175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>
        <v>0.4</v>
      </c>
      <c r="AJ245" s="146">
        <v>1</v>
      </c>
      <c r="AK245" s="174"/>
      <c r="AL245" s="174"/>
      <c r="AM245" s="61" t="s">
        <v>115</v>
      </c>
      <c r="AN245" s="146"/>
      <c r="AO245" s="146"/>
      <c r="AP245" s="174" t="s">
        <v>308</v>
      </c>
    </row>
    <row r="246" spans="1:42" ht="25.5">
      <c r="A246" s="62">
        <f t="shared" si="39"/>
        <v>102.23900000000114</v>
      </c>
      <c r="B246" s="66" t="s">
        <v>316</v>
      </c>
      <c r="C246" s="79">
        <v>1.3</v>
      </c>
      <c r="D246" s="146" t="s">
        <v>205</v>
      </c>
      <c r="E246" s="146" t="s">
        <v>207</v>
      </c>
      <c r="F246" s="146" t="s">
        <v>53</v>
      </c>
      <c r="G246" s="146" t="s">
        <v>64</v>
      </c>
      <c r="H246" s="136">
        <v>43556</v>
      </c>
      <c r="I246" s="136">
        <v>43738</v>
      </c>
      <c r="J246" s="68" t="str">
        <f t="shared" si="38"/>
        <v>01.04.19 - 30.09.19 (6 months)</v>
      </c>
      <c r="K246" s="58" t="s">
        <v>32</v>
      </c>
      <c r="L246" s="137">
        <v>700</v>
      </c>
      <c r="M246" s="137">
        <v>2300</v>
      </c>
      <c r="N246" s="69">
        <f t="shared" si="41"/>
        <v>16</v>
      </c>
      <c r="O246" s="137">
        <v>700</v>
      </c>
      <c r="P246" s="137">
        <v>2300</v>
      </c>
      <c r="Q246" s="69">
        <f t="shared" si="42"/>
        <v>16</v>
      </c>
      <c r="R246" s="137">
        <v>700</v>
      </c>
      <c r="S246" s="137">
        <v>2300</v>
      </c>
      <c r="T246" s="59">
        <f t="shared" si="40"/>
        <v>16</v>
      </c>
      <c r="U246" s="146">
        <v>10.38</v>
      </c>
      <c r="V246" s="146"/>
      <c r="W246" s="146"/>
      <c r="X246" s="146"/>
      <c r="Y246" s="175"/>
      <c r="Z246" s="146"/>
      <c r="AA246" s="146"/>
      <c r="AB246" s="146"/>
      <c r="AC246" s="146"/>
      <c r="AD246" s="146">
        <v>0.4</v>
      </c>
      <c r="AE246" s="146">
        <v>1</v>
      </c>
      <c r="AF246" s="146">
        <v>1</v>
      </c>
      <c r="AG246" s="146">
        <v>0.4</v>
      </c>
      <c r="AH246" s="146">
        <v>1</v>
      </c>
      <c r="AI246" s="146"/>
      <c r="AJ246" s="146"/>
      <c r="AK246" s="174"/>
      <c r="AL246" s="174"/>
      <c r="AM246" s="61" t="s">
        <v>208</v>
      </c>
      <c r="AN246" s="146"/>
      <c r="AO246" s="146"/>
      <c r="AP246" s="174" t="s">
        <v>309</v>
      </c>
    </row>
    <row r="247" spans="1:42" ht="25.5">
      <c r="A247" s="62">
        <f>A246+0.001</f>
        <v>102.24000000000115</v>
      </c>
      <c r="B247" s="66" t="s">
        <v>316</v>
      </c>
      <c r="C247" s="79">
        <v>1.3</v>
      </c>
      <c r="D247" s="146" t="s">
        <v>205</v>
      </c>
      <c r="E247" s="146" t="s">
        <v>207</v>
      </c>
      <c r="F247" s="146" t="s">
        <v>53</v>
      </c>
      <c r="G247" s="146" t="s">
        <v>64</v>
      </c>
      <c r="H247" s="136">
        <v>43556</v>
      </c>
      <c r="I247" s="136">
        <v>43738</v>
      </c>
      <c r="J247" s="68" t="str">
        <f t="shared" si="38"/>
        <v>01.04.19 - 30.09.19 (6 months)</v>
      </c>
      <c r="K247" s="58" t="s">
        <v>32</v>
      </c>
      <c r="L247" s="137">
        <v>700</v>
      </c>
      <c r="M247" s="137">
        <v>2300</v>
      </c>
      <c r="N247" s="69">
        <f t="shared" si="41"/>
        <v>16</v>
      </c>
      <c r="O247" s="137">
        <v>700</v>
      </c>
      <c r="P247" s="137">
        <v>2300</v>
      </c>
      <c r="Q247" s="69">
        <f t="shared" si="42"/>
        <v>16</v>
      </c>
      <c r="R247" s="137">
        <v>700</v>
      </c>
      <c r="S247" s="137">
        <v>2300</v>
      </c>
      <c r="T247" s="59">
        <f t="shared" si="40"/>
        <v>16</v>
      </c>
      <c r="U247" s="146">
        <v>3.12</v>
      </c>
      <c r="V247" s="146"/>
      <c r="W247" s="146"/>
      <c r="X247" s="146"/>
      <c r="Y247" s="175"/>
      <c r="Z247" s="146"/>
      <c r="AA247" s="146"/>
      <c r="AB247" s="146"/>
      <c r="AC247" s="146"/>
      <c r="AD247" s="146"/>
      <c r="AE247" s="146"/>
      <c r="AF247" s="146"/>
      <c r="AG247" s="146"/>
      <c r="AH247" s="146"/>
      <c r="AI247" s="146">
        <v>0.4</v>
      </c>
      <c r="AJ247" s="146">
        <v>1</v>
      </c>
      <c r="AK247" s="174"/>
      <c r="AL247" s="174"/>
      <c r="AM247" s="61" t="s">
        <v>208</v>
      </c>
      <c r="AN247" s="146"/>
      <c r="AO247" s="146"/>
      <c r="AP247" s="174" t="s">
        <v>309</v>
      </c>
    </row>
    <row r="248" spans="1:42" ht="25.5">
      <c r="A248" s="62">
        <f t="shared" si="39"/>
        <v>102.24100000000115</v>
      </c>
      <c r="B248" s="66" t="s">
        <v>316</v>
      </c>
      <c r="C248" s="79">
        <v>1.3</v>
      </c>
      <c r="D248" s="146" t="s">
        <v>205</v>
      </c>
      <c r="E248" s="146" t="s">
        <v>207</v>
      </c>
      <c r="F248" s="146" t="s">
        <v>53</v>
      </c>
      <c r="G248" s="146" t="s">
        <v>64</v>
      </c>
      <c r="H248" s="136">
        <v>43555</v>
      </c>
      <c r="I248" s="136">
        <v>43738</v>
      </c>
      <c r="J248" s="68" t="str">
        <f t="shared" si="38"/>
        <v>31.03.19 - 30.09.19 (6 months)</v>
      </c>
      <c r="K248" s="58" t="s">
        <v>32</v>
      </c>
      <c r="L248" s="137">
        <v>2300</v>
      </c>
      <c r="M248" s="137">
        <v>700</v>
      </c>
      <c r="N248" s="69">
        <f t="shared" si="41"/>
        <v>8</v>
      </c>
      <c r="O248" s="137">
        <v>2300</v>
      </c>
      <c r="P248" s="137">
        <v>700</v>
      </c>
      <c r="Q248" s="69">
        <f t="shared" si="42"/>
        <v>8</v>
      </c>
      <c r="R248" s="137">
        <v>2300</v>
      </c>
      <c r="S248" s="137">
        <v>700</v>
      </c>
      <c r="T248" s="59">
        <f t="shared" si="40"/>
        <v>8</v>
      </c>
      <c r="U248" s="146">
        <v>12.55</v>
      </c>
      <c r="V248" s="146"/>
      <c r="W248" s="146"/>
      <c r="X248" s="146"/>
      <c r="Y248" s="175"/>
      <c r="Z248" s="146"/>
      <c r="AA248" s="146"/>
      <c r="AB248" s="146"/>
      <c r="AC248" s="146"/>
      <c r="AD248" s="146">
        <v>0.4</v>
      </c>
      <c r="AE248" s="146">
        <v>1</v>
      </c>
      <c r="AF248" s="146">
        <v>1</v>
      </c>
      <c r="AG248" s="146">
        <v>0.4</v>
      </c>
      <c r="AH248" s="146">
        <v>1</v>
      </c>
      <c r="AI248" s="146"/>
      <c r="AJ248" s="146"/>
      <c r="AK248" s="174"/>
      <c r="AL248" s="174"/>
      <c r="AM248" s="61" t="s">
        <v>208</v>
      </c>
      <c r="AN248" s="146"/>
      <c r="AO248" s="146"/>
      <c r="AP248" s="174" t="s">
        <v>309</v>
      </c>
    </row>
    <row r="249" spans="1:42" ht="25.5">
      <c r="A249" s="62">
        <f>A248+0.001</f>
        <v>102.24200000000116</v>
      </c>
      <c r="B249" s="66" t="s">
        <v>316</v>
      </c>
      <c r="C249" s="79">
        <v>1.3</v>
      </c>
      <c r="D249" s="146" t="s">
        <v>205</v>
      </c>
      <c r="E249" s="146" t="s">
        <v>207</v>
      </c>
      <c r="F249" s="146" t="s">
        <v>53</v>
      </c>
      <c r="G249" s="146" t="s">
        <v>64</v>
      </c>
      <c r="H249" s="136">
        <v>43555</v>
      </c>
      <c r="I249" s="136">
        <v>43738</v>
      </c>
      <c r="J249" s="68" t="str">
        <f t="shared" si="38"/>
        <v>31.03.19 - 30.09.19 (6 months)</v>
      </c>
      <c r="K249" s="58" t="s">
        <v>32</v>
      </c>
      <c r="L249" s="137">
        <v>2300</v>
      </c>
      <c r="M249" s="137">
        <v>700</v>
      </c>
      <c r="N249" s="69">
        <f t="shared" si="41"/>
        <v>8</v>
      </c>
      <c r="O249" s="137">
        <v>2300</v>
      </c>
      <c r="P249" s="137">
        <v>700</v>
      </c>
      <c r="Q249" s="69">
        <f t="shared" si="42"/>
        <v>8</v>
      </c>
      <c r="R249" s="137">
        <v>2300</v>
      </c>
      <c r="S249" s="137">
        <v>700</v>
      </c>
      <c r="T249" s="59">
        <f t="shared" si="40"/>
        <v>8</v>
      </c>
      <c r="U249" s="146">
        <v>0.95</v>
      </c>
      <c r="V249" s="146"/>
      <c r="W249" s="146"/>
      <c r="X249" s="146"/>
      <c r="Y249" s="175"/>
      <c r="Z249" s="146"/>
      <c r="AA249" s="146"/>
      <c r="AB249" s="146"/>
      <c r="AC249" s="146"/>
      <c r="AD249" s="146"/>
      <c r="AE249" s="146"/>
      <c r="AF249" s="146"/>
      <c r="AG249" s="146"/>
      <c r="AH249" s="146"/>
      <c r="AI249" s="146">
        <v>0.4</v>
      </c>
      <c r="AJ249" s="146">
        <v>1</v>
      </c>
      <c r="AK249" s="174"/>
      <c r="AL249" s="174"/>
      <c r="AM249" s="61" t="s">
        <v>208</v>
      </c>
      <c r="AN249" s="146"/>
      <c r="AO249" s="146"/>
      <c r="AP249" s="174" t="s">
        <v>309</v>
      </c>
    </row>
    <row r="250" spans="1:42" ht="26.25" customHeight="1">
      <c r="A250" s="62">
        <f t="shared" si="39"/>
        <v>102.24300000000116</v>
      </c>
      <c r="B250" s="66" t="s">
        <v>316</v>
      </c>
      <c r="C250" s="79">
        <v>1.3</v>
      </c>
      <c r="D250" s="146" t="s">
        <v>205</v>
      </c>
      <c r="E250" s="146" t="s">
        <v>207</v>
      </c>
      <c r="F250" s="146" t="s">
        <v>53</v>
      </c>
      <c r="G250" s="146" t="s">
        <v>64</v>
      </c>
      <c r="H250" s="136">
        <v>43739</v>
      </c>
      <c r="I250" s="136">
        <v>43921</v>
      </c>
      <c r="J250" s="68" t="str">
        <f t="shared" si="38"/>
        <v>01.10.19 - 31.03.20 (6 months)</v>
      </c>
      <c r="K250" s="58" t="s">
        <v>32</v>
      </c>
      <c r="L250" s="137">
        <v>700</v>
      </c>
      <c r="M250" s="137">
        <v>2300</v>
      </c>
      <c r="N250" s="69">
        <f t="shared" si="41"/>
        <v>16</v>
      </c>
      <c r="O250" s="137">
        <v>700</v>
      </c>
      <c r="P250" s="137">
        <v>2300</v>
      </c>
      <c r="Q250" s="69">
        <f t="shared" si="42"/>
        <v>16</v>
      </c>
      <c r="R250" s="137">
        <v>700</v>
      </c>
      <c r="S250" s="137">
        <v>2300</v>
      </c>
      <c r="T250" s="59">
        <f t="shared" si="40"/>
        <v>16</v>
      </c>
      <c r="U250" s="146">
        <v>8.81</v>
      </c>
      <c r="V250" s="146"/>
      <c r="W250" s="146"/>
      <c r="X250" s="146"/>
      <c r="Y250" s="175"/>
      <c r="Z250" s="146"/>
      <c r="AA250" s="146"/>
      <c r="AB250" s="146"/>
      <c r="AC250" s="146"/>
      <c r="AD250" s="146">
        <v>0.4</v>
      </c>
      <c r="AE250" s="146">
        <v>1</v>
      </c>
      <c r="AF250" s="146">
        <v>1</v>
      </c>
      <c r="AG250" s="146">
        <v>0.4</v>
      </c>
      <c r="AH250" s="146">
        <v>1</v>
      </c>
      <c r="AI250" s="146"/>
      <c r="AJ250" s="146"/>
      <c r="AK250" s="174"/>
      <c r="AL250" s="174"/>
      <c r="AM250" s="61" t="s">
        <v>172</v>
      </c>
      <c r="AN250" s="146"/>
      <c r="AO250" s="146"/>
      <c r="AP250" s="174" t="s">
        <v>310</v>
      </c>
    </row>
    <row r="251" spans="1:42" ht="26.25" customHeight="1">
      <c r="A251" s="62">
        <f>A250+0.001</f>
        <v>102.24400000000117</v>
      </c>
      <c r="B251" s="66" t="s">
        <v>316</v>
      </c>
      <c r="C251" s="79">
        <v>1.3</v>
      </c>
      <c r="D251" s="146" t="s">
        <v>205</v>
      </c>
      <c r="E251" s="146" t="s">
        <v>207</v>
      </c>
      <c r="F251" s="146" t="s">
        <v>53</v>
      </c>
      <c r="G251" s="146" t="s">
        <v>64</v>
      </c>
      <c r="H251" s="136">
        <v>43739</v>
      </c>
      <c r="I251" s="136">
        <v>43921</v>
      </c>
      <c r="J251" s="68" t="str">
        <f t="shared" si="38"/>
        <v>01.10.19 - 31.03.20 (6 months)</v>
      </c>
      <c r="K251" s="58" t="s">
        <v>32</v>
      </c>
      <c r="L251" s="137">
        <v>700</v>
      </c>
      <c r="M251" s="137">
        <v>2300</v>
      </c>
      <c r="N251" s="69">
        <f t="shared" si="41"/>
        <v>16</v>
      </c>
      <c r="O251" s="137">
        <v>700</v>
      </c>
      <c r="P251" s="137">
        <v>2300</v>
      </c>
      <c r="Q251" s="69">
        <f t="shared" si="42"/>
        <v>16</v>
      </c>
      <c r="R251" s="137">
        <v>700</v>
      </c>
      <c r="S251" s="137">
        <v>2300</v>
      </c>
      <c r="T251" s="59">
        <f t="shared" si="40"/>
        <v>16</v>
      </c>
      <c r="U251" s="146">
        <v>3.19</v>
      </c>
      <c r="V251" s="146"/>
      <c r="W251" s="146"/>
      <c r="X251" s="146"/>
      <c r="Y251" s="175"/>
      <c r="Z251" s="146"/>
      <c r="AA251" s="146"/>
      <c r="AB251" s="146"/>
      <c r="AC251" s="146"/>
      <c r="AD251" s="146"/>
      <c r="AE251" s="146"/>
      <c r="AF251" s="146"/>
      <c r="AG251" s="146"/>
      <c r="AH251" s="146"/>
      <c r="AI251" s="146">
        <v>0.4</v>
      </c>
      <c r="AJ251" s="146">
        <v>1</v>
      </c>
      <c r="AK251" s="174"/>
      <c r="AL251" s="174"/>
      <c r="AM251" s="61" t="s">
        <v>172</v>
      </c>
      <c r="AN251" s="146"/>
      <c r="AO251" s="146"/>
      <c r="AP251" s="174" t="s">
        <v>310</v>
      </c>
    </row>
    <row r="252" spans="1:42" ht="26.25" customHeight="1">
      <c r="A252" s="62">
        <f t="shared" si="39"/>
        <v>102.24500000000117</v>
      </c>
      <c r="B252" s="66" t="s">
        <v>316</v>
      </c>
      <c r="C252" s="79">
        <v>1.3</v>
      </c>
      <c r="D252" s="146" t="s">
        <v>205</v>
      </c>
      <c r="E252" s="146" t="s">
        <v>207</v>
      </c>
      <c r="F252" s="146" t="s">
        <v>53</v>
      </c>
      <c r="G252" s="146" t="s">
        <v>64</v>
      </c>
      <c r="H252" s="136">
        <v>43738</v>
      </c>
      <c r="I252" s="136">
        <v>43921</v>
      </c>
      <c r="J252" s="68" t="str">
        <f t="shared" si="38"/>
        <v>30.09.19 - 31.03.20 (6 months)</v>
      </c>
      <c r="K252" s="58" t="s">
        <v>32</v>
      </c>
      <c r="L252" s="137">
        <v>2300</v>
      </c>
      <c r="M252" s="137">
        <v>700</v>
      </c>
      <c r="N252" s="69">
        <f t="shared" si="41"/>
        <v>8</v>
      </c>
      <c r="O252" s="137">
        <v>2300</v>
      </c>
      <c r="P252" s="137">
        <v>700</v>
      </c>
      <c r="Q252" s="69">
        <f t="shared" si="42"/>
        <v>8</v>
      </c>
      <c r="R252" s="137">
        <v>2300</v>
      </c>
      <c r="S252" s="137">
        <v>700</v>
      </c>
      <c r="T252" s="59">
        <f t="shared" si="40"/>
        <v>8</v>
      </c>
      <c r="U252" s="146">
        <v>10.25</v>
      </c>
      <c r="V252" s="146"/>
      <c r="W252" s="146"/>
      <c r="X252" s="146"/>
      <c r="Y252" s="175"/>
      <c r="Z252" s="146"/>
      <c r="AA252" s="146"/>
      <c r="AB252" s="146"/>
      <c r="AC252" s="146"/>
      <c r="AD252" s="146">
        <v>0.4</v>
      </c>
      <c r="AE252" s="146">
        <v>1</v>
      </c>
      <c r="AF252" s="146">
        <v>1</v>
      </c>
      <c r="AG252" s="146">
        <v>0.4</v>
      </c>
      <c r="AH252" s="146">
        <v>1</v>
      </c>
      <c r="AI252" s="146"/>
      <c r="AJ252" s="146"/>
      <c r="AK252" s="174"/>
      <c r="AL252" s="174"/>
      <c r="AM252" s="61" t="s">
        <v>311</v>
      </c>
      <c r="AN252" s="146"/>
      <c r="AO252" s="146"/>
      <c r="AP252" s="174" t="s">
        <v>312</v>
      </c>
    </row>
    <row r="253" spans="1:42" ht="25.5">
      <c r="A253" s="62">
        <f>A252+0.001</f>
        <v>102.24600000000117</v>
      </c>
      <c r="B253" s="66" t="s">
        <v>316</v>
      </c>
      <c r="C253" s="79">
        <v>1.3</v>
      </c>
      <c r="D253" s="146" t="s">
        <v>205</v>
      </c>
      <c r="E253" s="146" t="s">
        <v>207</v>
      </c>
      <c r="F253" s="146" t="s">
        <v>53</v>
      </c>
      <c r="G253" s="146" t="s">
        <v>64</v>
      </c>
      <c r="H253" s="136">
        <v>43738</v>
      </c>
      <c r="I253" s="136">
        <v>43921</v>
      </c>
      <c r="J253" s="68" t="str">
        <f t="shared" si="38"/>
        <v>30.09.19 - 31.03.20 (6 months)</v>
      </c>
      <c r="K253" s="58" t="s">
        <v>32</v>
      </c>
      <c r="L253" s="137">
        <v>2300</v>
      </c>
      <c r="M253" s="137">
        <v>700</v>
      </c>
      <c r="N253" s="69">
        <f t="shared" si="41"/>
        <v>8</v>
      </c>
      <c r="O253" s="137">
        <v>2300</v>
      </c>
      <c r="P253" s="137">
        <v>700</v>
      </c>
      <c r="Q253" s="69">
        <f t="shared" si="42"/>
        <v>8</v>
      </c>
      <c r="R253" s="137">
        <v>2300</v>
      </c>
      <c r="S253" s="137">
        <v>700</v>
      </c>
      <c r="T253" s="59">
        <f t="shared" si="40"/>
        <v>8</v>
      </c>
      <c r="U253" s="146">
        <v>1.75</v>
      </c>
      <c r="V253" s="146"/>
      <c r="W253" s="146"/>
      <c r="X253" s="146"/>
      <c r="Y253" s="175"/>
      <c r="Z253" s="146"/>
      <c r="AA253" s="146"/>
      <c r="AB253" s="146"/>
      <c r="AC253" s="146"/>
      <c r="AD253" s="146"/>
      <c r="AE253" s="146"/>
      <c r="AF253" s="146"/>
      <c r="AG253" s="146"/>
      <c r="AH253" s="146"/>
      <c r="AI253" s="146">
        <v>0.4</v>
      </c>
      <c r="AJ253" s="146">
        <v>1</v>
      </c>
      <c r="AK253" s="174"/>
      <c r="AL253" s="174"/>
      <c r="AM253" s="61" t="s">
        <v>311</v>
      </c>
      <c r="AN253" s="146"/>
      <c r="AO253" s="146"/>
      <c r="AP253" s="174" t="s">
        <v>312</v>
      </c>
    </row>
    <row r="254" spans="1:42" ht="25.5">
      <c r="A254" s="62">
        <f t="shared" si="39"/>
        <v>102.24700000000118</v>
      </c>
      <c r="B254" s="66" t="s">
        <v>316</v>
      </c>
      <c r="C254" s="79">
        <v>1.3</v>
      </c>
      <c r="D254" s="146" t="s">
        <v>205</v>
      </c>
      <c r="E254" s="146" t="s">
        <v>207</v>
      </c>
      <c r="F254" s="146" t="s">
        <v>53</v>
      </c>
      <c r="G254" s="146" t="s">
        <v>64</v>
      </c>
      <c r="H254" s="136">
        <v>43922</v>
      </c>
      <c r="I254" s="136">
        <v>44104</v>
      </c>
      <c r="J254" s="68" t="str">
        <f t="shared" si="38"/>
        <v>01.04.20 - 30.09.20 (6 months)</v>
      </c>
      <c r="K254" s="58" t="s">
        <v>32</v>
      </c>
      <c r="L254" s="137">
        <v>700</v>
      </c>
      <c r="M254" s="137">
        <v>2300</v>
      </c>
      <c r="N254" s="69">
        <f t="shared" si="41"/>
        <v>16</v>
      </c>
      <c r="O254" s="137">
        <v>700</v>
      </c>
      <c r="P254" s="137">
        <v>2300</v>
      </c>
      <c r="Q254" s="69">
        <f t="shared" si="42"/>
        <v>16</v>
      </c>
      <c r="R254" s="137">
        <v>700</v>
      </c>
      <c r="S254" s="137">
        <v>2300</v>
      </c>
      <c r="T254" s="59">
        <f t="shared" si="40"/>
        <v>16</v>
      </c>
      <c r="U254" s="146">
        <v>8.64</v>
      </c>
      <c r="V254" s="146"/>
      <c r="W254" s="146"/>
      <c r="X254" s="146"/>
      <c r="Y254" s="175"/>
      <c r="Z254" s="146"/>
      <c r="AA254" s="146"/>
      <c r="AB254" s="146"/>
      <c r="AC254" s="146"/>
      <c r="AD254" s="146">
        <v>0.4</v>
      </c>
      <c r="AE254" s="146">
        <v>1</v>
      </c>
      <c r="AF254" s="146">
        <v>1</v>
      </c>
      <c r="AG254" s="146">
        <v>0.4</v>
      </c>
      <c r="AH254" s="146">
        <v>1</v>
      </c>
      <c r="AI254" s="146"/>
      <c r="AJ254" s="146"/>
      <c r="AK254" s="174"/>
      <c r="AL254" s="174"/>
      <c r="AM254" s="61" t="s">
        <v>209</v>
      </c>
      <c r="AN254" s="146"/>
      <c r="AO254" s="146"/>
      <c r="AP254" s="174" t="s">
        <v>313</v>
      </c>
    </row>
    <row r="255" spans="1:42" ht="25.5">
      <c r="A255" s="62">
        <f>A254+0.001</f>
        <v>102.24800000000118</v>
      </c>
      <c r="B255" s="66" t="s">
        <v>316</v>
      </c>
      <c r="C255" s="79">
        <v>1.3</v>
      </c>
      <c r="D255" s="146" t="s">
        <v>205</v>
      </c>
      <c r="E255" s="146" t="s">
        <v>207</v>
      </c>
      <c r="F255" s="146" t="s">
        <v>53</v>
      </c>
      <c r="G255" s="146" t="s">
        <v>64</v>
      </c>
      <c r="H255" s="136">
        <v>43922</v>
      </c>
      <c r="I255" s="136">
        <v>44104</v>
      </c>
      <c r="J255" s="68" t="str">
        <f t="shared" si="38"/>
        <v>01.04.20 - 30.09.20 (6 months)</v>
      </c>
      <c r="K255" s="58" t="s">
        <v>32</v>
      </c>
      <c r="L255" s="137">
        <v>700</v>
      </c>
      <c r="M255" s="137">
        <v>2300</v>
      </c>
      <c r="N255" s="69">
        <f t="shared" si="41"/>
        <v>16</v>
      </c>
      <c r="O255" s="137">
        <v>700</v>
      </c>
      <c r="P255" s="137">
        <v>2300</v>
      </c>
      <c r="Q255" s="69">
        <f t="shared" si="42"/>
        <v>16</v>
      </c>
      <c r="R255" s="137">
        <v>700</v>
      </c>
      <c r="S255" s="137">
        <v>2300</v>
      </c>
      <c r="T255" s="59">
        <f t="shared" si="40"/>
        <v>16</v>
      </c>
      <c r="U255" s="146">
        <v>3.36</v>
      </c>
      <c r="V255" s="146"/>
      <c r="W255" s="146"/>
      <c r="X255" s="146"/>
      <c r="Y255" s="175"/>
      <c r="Z255" s="146"/>
      <c r="AA255" s="146"/>
      <c r="AB255" s="146"/>
      <c r="AC255" s="146"/>
      <c r="AD255" s="146"/>
      <c r="AE255" s="146"/>
      <c r="AF255" s="146"/>
      <c r="AG255" s="146"/>
      <c r="AH255" s="146"/>
      <c r="AI255" s="146">
        <v>0.4</v>
      </c>
      <c r="AJ255" s="146">
        <v>1</v>
      </c>
      <c r="AK255" s="174"/>
      <c r="AL255" s="174"/>
      <c r="AM255" s="61" t="s">
        <v>209</v>
      </c>
      <c r="AN255" s="146"/>
      <c r="AO255" s="146"/>
      <c r="AP255" s="174" t="s">
        <v>313</v>
      </c>
    </row>
    <row r="256" spans="1:42" ht="25.5">
      <c r="A256" s="62">
        <f t="shared" si="39"/>
        <v>102.24900000000119</v>
      </c>
      <c r="B256" s="66" t="s">
        <v>316</v>
      </c>
      <c r="C256" s="79">
        <v>1.3</v>
      </c>
      <c r="D256" s="146" t="s">
        <v>205</v>
      </c>
      <c r="E256" s="146" t="s">
        <v>207</v>
      </c>
      <c r="F256" s="146" t="s">
        <v>53</v>
      </c>
      <c r="G256" s="146" t="s">
        <v>64</v>
      </c>
      <c r="H256" s="136">
        <v>43921</v>
      </c>
      <c r="I256" s="136">
        <v>44104</v>
      </c>
      <c r="J256" s="68" t="str">
        <f t="shared" si="38"/>
        <v>31.03.20 - 30.09.20 (6 months)</v>
      </c>
      <c r="K256" s="58" t="s">
        <v>32</v>
      </c>
      <c r="L256" s="137">
        <v>2300</v>
      </c>
      <c r="M256" s="137">
        <v>700</v>
      </c>
      <c r="N256" s="69">
        <f t="shared" si="41"/>
        <v>8</v>
      </c>
      <c r="O256" s="137">
        <v>2300</v>
      </c>
      <c r="P256" s="137">
        <v>700</v>
      </c>
      <c r="Q256" s="69">
        <f t="shared" si="42"/>
        <v>8</v>
      </c>
      <c r="R256" s="137">
        <v>2300</v>
      </c>
      <c r="S256" s="137">
        <v>700</v>
      </c>
      <c r="T256" s="59">
        <f t="shared" si="40"/>
        <v>8</v>
      </c>
      <c r="U256" s="146">
        <v>9.81</v>
      </c>
      <c r="V256" s="146"/>
      <c r="W256" s="146"/>
      <c r="X256" s="146"/>
      <c r="Y256" s="175"/>
      <c r="Z256" s="146"/>
      <c r="AA256" s="146"/>
      <c r="AB256" s="146"/>
      <c r="AC256" s="146"/>
      <c r="AD256" s="146">
        <v>0.4</v>
      </c>
      <c r="AE256" s="146">
        <v>1</v>
      </c>
      <c r="AF256" s="146">
        <v>1</v>
      </c>
      <c r="AG256" s="146">
        <v>0.4</v>
      </c>
      <c r="AH256" s="146">
        <v>1</v>
      </c>
      <c r="AI256" s="146"/>
      <c r="AJ256" s="146"/>
      <c r="AK256" s="174"/>
      <c r="AL256" s="174"/>
      <c r="AM256" s="61" t="s">
        <v>209</v>
      </c>
      <c r="AN256" s="146"/>
      <c r="AO256" s="146"/>
      <c r="AP256" s="174" t="s">
        <v>313</v>
      </c>
    </row>
    <row r="257" spans="1:42" ht="25.5">
      <c r="A257" s="62">
        <f>A256+0.001</f>
        <v>102.25000000000119</v>
      </c>
      <c r="B257" s="66" t="s">
        <v>316</v>
      </c>
      <c r="C257" s="79">
        <v>1.3</v>
      </c>
      <c r="D257" s="146" t="s">
        <v>205</v>
      </c>
      <c r="E257" s="146" t="s">
        <v>207</v>
      </c>
      <c r="F257" s="146" t="s">
        <v>53</v>
      </c>
      <c r="G257" s="146" t="s">
        <v>64</v>
      </c>
      <c r="H257" s="136">
        <v>43921</v>
      </c>
      <c r="I257" s="136">
        <v>44104</v>
      </c>
      <c r="J257" s="68" t="str">
        <f t="shared" si="38"/>
        <v>31.03.20 - 30.09.20 (6 months)</v>
      </c>
      <c r="K257" s="58" t="s">
        <v>32</v>
      </c>
      <c r="L257" s="137">
        <v>2300</v>
      </c>
      <c r="M257" s="137">
        <v>700</v>
      </c>
      <c r="N257" s="69">
        <f t="shared" si="41"/>
        <v>8</v>
      </c>
      <c r="O257" s="137">
        <v>2300</v>
      </c>
      <c r="P257" s="137">
        <v>700</v>
      </c>
      <c r="Q257" s="69">
        <f t="shared" si="42"/>
        <v>8</v>
      </c>
      <c r="R257" s="137">
        <v>2300</v>
      </c>
      <c r="S257" s="137">
        <v>700</v>
      </c>
      <c r="T257" s="59">
        <f t="shared" si="40"/>
        <v>8</v>
      </c>
      <c r="U257" s="146">
        <v>2.19</v>
      </c>
      <c r="V257" s="146"/>
      <c r="W257" s="146"/>
      <c r="X257" s="146"/>
      <c r="Y257" s="175"/>
      <c r="Z257" s="146"/>
      <c r="AA257" s="146"/>
      <c r="AB257" s="146"/>
      <c r="AC257" s="146"/>
      <c r="AD257" s="146"/>
      <c r="AE257" s="146"/>
      <c r="AF257" s="146"/>
      <c r="AG257" s="146"/>
      <c r="AH257" s="146"/>
      <c r="AI257" s="146">
        <v>0.4</v>
      </c>
      <c r="AJ257" s="146">
        <v>1</v>
      </c>
      <c r="AK257" s="174"/>
      <c r="AL257" s="174"/>
      <c r="AM257" s="61" t="s">
        <v>209</v>
      </c>
      <c r="AN257" s="146"/>
      <c r="AO257" s="146"/>
      <c r="AP257" s="174" t="s">
        <v>313</v>
      </c>
    </row>
    <row r="258" spans="1:42" ht="25.5">
      <c r="A258" s="62">
        <f t="shared" si="39"/>
        <v>102.2510000000012</v>
      </c>
      <c r="B258" s="66" t="s">
        <v>316</v>
      </c>
      <c r="C258" s="78">
        <v>1.3</v>
      </c>
      <c r="D258" s="156" t="s">
        <v>210</v>
      </c>
      <c r="E258" s="171" t="s">
        <v>211</v>
      </c>
      <c r="F258" s="156" t="s">
        <v>53</v>
      </c>
      <c r="G258" s="171" t="s">
        <v>212</v>
      </c>
      <c r="H258" s="149">
        <v>43555</v>
      </c>
      <c r="I258" s="149">
        <v>44104</v>
      </c>
      <c r="J258" s="68" t="str">
        <f t="shared" si="38"/>
        <v>31.03.19 - 30.09.20 (18 months)</v>
      </c>
      <c r="K258" s="61" t="s">
        <v>32</v>
      </c>
      <c r="L258" s="137">
        <v>2300</v>
      </c>
      <c r="M258" s="137">
        <v>2300</v>
      </c>
      <c r="N258" s="69">
        <f t="shared" si="41"/>
        <v>24</v>
      </c>
      <c r="O258" s="137">
        <v>2300</v>
      </c>
      <c r="P258" s="137">
        <v>2300</v>
      </c>
      <c r="Q258" s="69">
        <f t="shared" si="42"/>
        <v>24</v>
      </c>
      <c r="R258" s="137">
        <v>2300</v>
      </c>
      <c r="S258" s="137">
        <v>2300</v>
      </c>
      <c r="T258" s="59">
        <f t="shared" si="40"/>
        <v>24</v>
      </c>
      <c r="U258" s="171">
        <v>329</v>
      </c>
      <c r="V258" s="171"/>
      <c r="W258" s="171"/>
      <c r="X258" s="171"/>
      <c r="Y258" s="175"/>
      <c r="Z258" s="171" t="s">
        <v>41</v>
      </c>
      <c r="AA258" s="171" t="s">
        <v>41</v>
      </c>
      <c r="AB258" s="171" t="s">
        <v>304</v>
      </c>
      <c r="AC258" s="171"/>
      <c r="AD258" s="171">
        <v>4</v>
      </c>
      <c r="AE258" s="171">
        <v>10</v>
      </c>
      <c r="AF258" s="171">
        <v>10</v>
      </c>
      <c r="AG258" s="171">
        <v>12</v>
      </c>
      <c r="AH258" s="171">
        <v>30</v>
      </c>
      <c r="AI258" s="171">
        <v>2.8</v>
      </c>
      <c r="AJ258" s="171">
        <v>7</v>
      </c>
      <c r="AK258" s="173"/>
      <c r="AL258" s="173"/>
      <c r="AM258" s="61"/>
      <c r="AN258" s="171"/>
      <c r="AO258" s="171"/>
      <c r="AP258" s="173"/>
    </row>
    <row r="259" spans="1:42" ht="25.5">
      <c r="A259" s="64">
        <f t="shared" si="39"/>
        <v>102.2520000000012</v>
      </c>
      <c r="B259" s="75" t="s">
        <v>317</v>
      </c>
      <c r="C259" s="77" t="s">
        <v>320</v>
      </c>
      <c r="D259" s="146" t="s">
        <v>213</v>
      </c>
      <c r="E259" s="135" t="s">
        <v>214</v>
      </c>
      <c r="F259" s="135" t="s">
        <v>53</v>
      </c>
      <c r="G259" s="144" t="s">
        <v>215</v>
      </c>
      <c r="H259" s="136">
        <v>43281</v>
      </c>
      <c r="I259" s="136">
        <v>43373</v>
      </c>
      <c r="J259" s="68" t="str">
        <f t="shared" si="38"/>
        <v>30.06.18 - 30.09.18 (3 months)</v>
      </c>
      <c r="K259" s="58" t="s">
        <v>32</v>
      </c>
      <c r="L259" s="137">
        <v>2300</v>
      </c>
      <c r="M259" s="137">
        <v>700</v>
      </c>
      <c r="N259" s="69">
        <f>IF(L259&gt;M259, (2400-L259+M259)/100, IF(L259=M259, 24, (M259-L259)/100))</f>
        <v>8</v>
      </c>
      <c r="O259" s="137">
        <v>2300</v>
      </c>
      <c r="P259" s="137">
        <v>700</v>
      </c>
      <c r="Q259" s="69">
        <f>IF(O259&gt;P259, (2400-O259+P259)/100, IF(O259=P259, 24, (P259-O259)/100))</f>
        <v>8</v>
      </c>
      <c r="R259" s="137">
        <v>2300</v>
      </c>
      <c r="S259" s="137">
        <v>700</v>
      </c>
      <c r="T259" s="69">
        <f>IF(R259&gt;S259, (2400-R259+S259)/100, IF(R259=S259, 24, (S259-R259)/100))</f>
        <v>8</v>
      </c>
      <c r="U259" s="135">
        <v>28.77</v>
      </c>
      <c r="V259" s="135">
        <v>0</v>
      </c>
      <c r="W259" s="135" t="s">
        <v>33</v>
      </c>
      <c r="X259" s="135" t="s">
        <v>33</v>
      </c>
      <c r="Y259" s="145" t="s">
        <v>104</v>
      </c>
      <c r="Z259" s="145" t="s">
        <v>104</v>
      </c>
      <c r="AA259" s="145" t="s">
        <v>104</v>
      </c>
      <c r="AB259" s="145" t="s">
        <v>104</v>
      </c>
      <c r="AC259" s="145" t="s">
        <v>104</v>
      </c>
      <c r="AD259" s="146">
        <v>1.2</v>
      </c>
      <c r="AE259" s="146">
        <v>3</v>
      </c>
      <c r="AF259" s="146">
        <v>3</v>
      </c>
      <c r="AG259" s="146">
        <v>1.2</v>
      </c>
      <c r="AH259" s="146">
        <v>3</v>
      </c>
      <c r="AI259" s="146">
        <v>1.2</v>
      </c>
      <c r="AJ259" s="146">
        <v>3</v>
      </c>
      <c r="AK259" s="174" t="s">
        <v>216</v>
      </c>
      <c r="AL259" s="58" t="s">
        <v>33</v>
      </c>
      <c r="AM259" s="58" t="s">
        <v>33</v>
      </c>
      <c r="AN259" s="58" t="s">
        <v>33</v>
      </c>
      <c r="AO259" s="58" t="s">
        <v>33</v>
      </c>
      <c r="AP259" s="139"/>
    </row>
    <row r="260" spans="1:42" ht="25.5">
      <c r="A260" s="64">
        <f t="shared" si="39"/>
        <v>102.25300000000121</v>
      </c>
      <c r="B260" s="66" t="s">
        <v>316</v>
      </c>
      <c r="C260" s="77">
        <v>1.2</v>
      </c>
      <c r="D260" s="146" t="s">
        <v>213</v>
      </c>
      <c r="E260" s="135" t="s">
        <v>214</v>
      </c>
      <c r="F260" s="135" t="s">
        <v>53</v>
      </c>
      <c r="G260" s="144" t="s">
        <v>215</v>
      </c>
      <c r="H260" s="136">
        <v>43282</v>
      </c>
      <c r="I260" s="136">
        <v>43373</v>
      </c>
      <c r="J260" s="68" t="str">
        <f t="shared" si="38"/>
        <v>01.07.18 - 30.09.18 (3 months)</v>
      </c>
      <c r="K260" s="58" t="s">
        <v>32</v>
      </c>
      <c r="L260" s="137">
        <v>700</v>
      </c>
      <c r="M260" s="137">
        <v>2300</v>
      </c>
      <c r="N260" s="69">
        <f>IF(L260&gt;M260, (2400-L260+M260)/100, IF(L260=M260, 24, (M260-L260)/100))</f>
        <v>16</v>
      </c>
      <c r="O260" s="137">
        <v>700</v>
      </c>
      <c r="P260" s="137">
        <v>2300</v>
      </c>
      <c r="Q260" s="69">
        <f>IF(O260&gt;P260, (2400-O260+P260)/100, IF(O260=P260, 24, (P260-O260)/100))</f>
        <v>16</v>
      </c>
      <c r="R260" s="137">
        <v>700</v>
      </c>
      <c r="S260" s="137">
        <v>2300</v>
      </c>
      <c r="T260" s="59">
        <f>IF(R260&gt;S260, (2400-R260+S260)/100, IF(R260=S260, 24, (S260-R260)/100))</f>
        <v>16</v>
      </c>
      <c r="U260" s="146">
        <v>23.97</v>
      </c>
      <c r="V260" s="146">
        <v>0</v>
      </c>
      <c r="W260" s="146" t="s">
        <v>33</v>
      </c>
      <c r="X260" s="146" t="s">
        <v>33</v>
      </c>
      <c r="Y260" s="145" t="s">
        <v>104</v>
      </c>
      <c r="Z260" s="145" t="s">
        <v>104</v>
      </c>
      <c r="AA260" s="145" t="s">
        <v>104</v>
      </c>
      <c r="AB260" s="145" t="s">
        <v>104</v>
      </c>
      <c r="AC260" s="145" t="s">
        <v>104</v>
      </c>
      <c r="AD260" s="146">
        <v>1.2</v>
      </c>
      <c r="AE260" s="146">
        <v>3</v>
      </c>
      <c r="AF260" s="146">
        <v>3</v>
      </c>
      <c r="AG260" s="146">
        <v>1.2</v>
      </c>
      <c r="AH260" s="146">
        <v>3</v>
      </c>
      <c r="AI260" s="146">
        <v>1.2</v>
      </c>
      <c r="AJ260" s="146">
        <v>3</v>
      </c>
      <c r="AK260" s="174" t="s">
        <v>216</v>
      </c>
      <c r="AL260" s="58" t="s">
        <v>33</v>
      </c>
      <c r="AM260" s="58" t="s">
        <v>33</v>
      </c>
      <c r="AN260" s="58" t="s">
        <v>33</v>
      </c>
      <c r="AO260" s="58" t="s">
        <v>33</v>
      </c>
      <c r="AP260" s="174"/>
    </row>
    <row r="261" spans="1:42" ht="25.5">
      <c r="A261" s="64">
        <f t="shared" si="39"/>
        <v>102.25400000000121</v>
      </c>
      <c r="B261" s="66" t="s">
        <v>316</v>
      </c>
      <c r="C261" s="77">
        <v>1.3</v>
      </c>
      <c r="D261" s="146" t="s">
        <v>213</v>
      </c>
      <c r="E261" s="135" t="s">
        <v>214</v>
      </c>
      <c r="F261" s="135" t="s">
        <v>53</v>
      </c>
      <c r="G261" s="144" t="s">
        <v>215</v>
      </c>
      <c r="H261" s="136">
        <v>43373</v>
      </c>
      <c r="I261" s="136">
        <v>43555</v>
      </c>
      <c r="J261" s="68" t="str">
        <f t="shared" si="38"/>
        <v>30.09.18 - 31.03.19 (6 months)</v>
      </c>
      <c r="K261" s="58" t="s">
        <v>32</v>
      </c>
      <c r="L261" s="137">
        <v>2300</v>
      </c>
      <c r="M261" s="137">
        <v>700</v>
      </c>
      <c r="N261" s="69">
        <f>IF(L261&gt;M261, (2400-L261+M261)/100, IF(L261=M261, 24, (M261-L261)/100))</f>
        <v>8</v>
      </c>
      <c r="O261" s="137">
        <v>2300</v>
      </c>
      <c r="P261" s="137">
        <v>700</v>
      </c>
      <c r="Q261" s="69">
        <f>IF(O261&gt;P261, (2400-O261+P261)/100, IF(O261=P261, 24, (P261-O261)/100))</f>
        <v>8</v>
      </c>
      <c r="R261" s="137">
        <v>2300</v>
      </c>
      <c r="S261" s="137">
        <v>700</v>
      </c>
      <c r="T261" s="59">
        <f>IF(R261&gt;S261, (2400-R261+S261)/100, IF(R261=S261, 24, (S261-R261)/100))</f>
        <v>8</v>
      </c>
      <c r="U261" s="146">
        <v>49.95</v>
      </c>
      <c r="V261" s="146">
        <v>0</v>
      </c>
      <c r="W261" s="146" t="s">
        <v>33</v>
      </c>
      <c r="X261" s="146" t="s">
        <v>33</v>
      </c>
      <c r="Y261" s="145" t="s">
        <v>104</v>
      </c>
      <c r="Z261" s="145" t="s">
        <v>104</v>
      </c>
      <c r="AA261" s="145" t="s">
        <v>104</v>
      </c>
      <c r="AB261" s="145" t="s">
        <v>104</v>
      </c>
      <c r="AC261" s="145" t="s">
        <v>104</v>
      </c>
      <c r="AD261" s="146">
        <v>2</v>
      </c>
      <c r="AE261" s="146">
        <v>5</v>
      </c>
      <c r="AF261" s="146">
        <v>5</v>
      </c>
      <c r="AG261" s="146">
        <v>2</v>
      </c>
      <c r="AH261" s="146">
        <v>5</v>
      </c>
      <c r="AI261" s="146">
        <v>2</v>
      </c>
      <c r="AJ261" s="146">
        <v>5</v>
      </c>
      <c r="AK261" s="174" t="s">
        <v>216</v>
      </c>
      <c r="AL261" s="58" t="s">
        <v>33</v>
      </c>
      <c r="AM261" s="58" t="s">
        <v>33</v>
      </c>
      <c r="AN261" s="58" t="s">
        <v>33</v>
      </c>
      <c r="AO261" s="58" t="s">
        <v>33</v>
      </c>
      <c r="AP261" s="174"/>
    </row>
    <row r="262" spans="1:42" ht="25.5">
      <c r="A262" s="64">
        <f t="shared" si="39"/>
        <v>102.25500000000122</v>
      </c>
      <c r="B262" s="66" t="s">
        <v>316</v>
      </c>
      <c r="C262" s="77">
        <v>1.2</v>
      </c>
      <c r="D262" s="146" t="s">
        <v>213</v>
      </c>
      <c r="E262" s="135" t="s">
        <v>214</v>
      </c>
      <c r="F262" s="135" t="s">
        <v>53</v>
      </c>
      <c r="G262" s="144" t="s">
        <v>215</v>
      </c>
      <c r="H262" s="136">
        <v>43374</v>
      </c>
      <c r="I262" s="136">
        <v>43555</v>
      </c>
      <c r="J262" s="68" t="str">
        <f t="shared" si="38"/>
        <v>01.10.18 - 31.03.19 (6 months)</v>
      </c>
      <c r="K262" s="58" t="s">
        <v>32</v>
      </c>
      <c r="L262" s="137">
        <v>700</v>
      </c>
      <c r="M262" s="137">
        <v>2300</v>
      </c>
      <c r="N262" s="69">
        <f>IF(L262&gt;M262, (2400-L262+M262)/100, IF(L262=M262, 24, (M262-L262)/100))</f>
        <v>16</v>
      </c>
      <c r="O262" s="137">
        <v>700</v>
      </c>
      <c r="P262" s="137">
        <v>2300</v>
      </c>
      <c r="Q262" s="69">
        <f>IF(O262&gt;P262, (2400-O262+P262)/100, IF(O262=P262, 24, (P262-O262)/100))</f>
        <v>16</v>
      </c>
      <c r="R262" s="137">
        <v>700</v>
      </c>
      <c r="S262" s="137">
        <v>2300</v>
      </c>
      <c r="T262" s="59">
        <f>IF(R262&gt;S262, (2400-R262+S262)/100, IF(R262=S262, 24, (S262-R262)/100))</f>
        <v>16</v>
      </c>
      <c r="U262" s="146">
        <v>42.45</v>
      </c>
      <c r="V262" s="146">
        <v>0</v>
      </c>
      <c r="W262" s="146" t="s">
        <v>33</v>
      </c>
      <c r="X262" s="146" t="s">
        <v>33</v>
      </c>
      <c r="Y262" s="145" t="s">
        <v>104</v>
      </c>
      <c r="Z262" s="145" t="s">
        <v>104</v>
      </c>
      <c r="AA262" s="145" t="s">
        <v>104</v>
      </c>
      <c r="AB262" s="145" t="s">
        <v>104</v>
      </c>
      <c r="AC262" s="145" t="s">
        <v>104</v>
      </c>
      <c r="AD262" s="146">
        <v>2</v>
      </c>
      <c r="AE262" s="146">
        <v>5</v>
      </c>
      <c r="AF262" s="146">
        <v>5</v>
      </c>
      <c r="AG262" s="146">
        <v>2</v>
      </c>
      <c r="AH262" s="146">
        <v>5</v>
      </c>
      <c r="AI262" s="146">
        <v>2</v>
      </c>
      <c r="AJ262" s="146">
        <v>5</v>
      </c>
      <c r="AK262" s="174" t="s">
        <v>216</v>
      </c>
      <c r="AL262" s="58" t="s">
        <v>33</v>
      </c>
      <c r="AM262" s="58" t="s">
        <v>33</v>
      </c>
      <c r="AN262" s="58" t="s">
        <v>33</v>
      </c>
      <c r="AO262" s="58" t="s">
        <v>33</v>
      </c>
      <c r="AP262" s="174"/>
    </row>
    <row r="263" spans="1:42" ht="25.5">
      <c r="A263" s="64">
        <f t="shared" ref="A263:A326" si="43">A262+0.001</f>
        <v>102.25600000000122</v>
      </c>
      <c r="B263" s="66" t="s">
        <v>316</v>
      </c>
      <c r="C263" s="77">
        <v>1.3</v>
      </c>
      <c r="D263" s="146" t="s">
        <v>213</v>
      </c>
      <c r="E263" s="135" t="s">
        <v>214</v>
      </c>
      <c r="F263" s="135" t="s">
        <v>53</v>
      </c>
      <c r="G263" s="144" t="s">
        <v>215</v>
      </c>
      <c r="H263" s="136">
        <v>43555</v>
      </c>
      <c r="I263" s="136">
        <v>43738</v>
      </c>
      <c r="J263" s="68" t="str">
        <f t="shared" ref="J263:J326" si="44">TEXT(H263,"DD.MM.YY")&amp;" - "&amp;TEXT(I263,"DD.MM.YY")&amp;" ("&amp;DATEDIF(H263,I263+1,"m")&amp;" months)"</f>
        <v>31.03.19 - 30.09.19 (6 months)</v>
      </c>
      <c r="K263" s="58" t="s">
        <v>32</v>
      </c>
      <c r="L263" s="137">
        <v>2300</v>
      </c>
      <c r="M263" s="137">
        <v>2300</v>
      </c>
      <c r="N263" s="69">
        <f>IF(L263&gt;M263, (2400-L263+M263)/100, IF(L263=M263, 24, (M263-L263)/100))</f>
        <v>24</v>
      </c>
      <c r="O263" s="137">
        <v>2300</v>
      </c>
      <c r="P263" s="137">
        <v>2300</v>
      </c>
      <c r="Q263" s="69">
        <f>IF(O263&gt;P263, (2400-O263+P263)/100, IF(O263=P263, 24, (P263-O263)/100))</f>
        <v>24</v>
      </c>
      <c r="R263" s="137">
        <v>2300</v>
      </c>
      <c r="S263" s="137">
        <v>2300</v>
      </c>
      <c r="T263" s="59">
        <f>IF(R263&gt;S263, (2400-R263+S263)/100, IF(R263=S263, 24, (S263-R263)/100))</f>
        <v>24</v>
      </c>
      <c r="U263" s="146">
        <v>50.8</v>
      </c>
      <c r="V263" s="146">
        <v>0</v>
      </c>
      <c r="W263" s="146" t="s">
        <v>33</v>
      </c>
      <c r="X263" s="146" t="s">
        <v>33</v>
      </c>
      <c r="Y263" s="145" t="s">
        <v>104</v>
      </c>
      <c r="Z263" s="145" t="s">
        <v>104</v>
      </c>
      <c r="AA263" s="145" t="s">
        <v>104</v>
      </c>
      <c r="AB263" s="145" t="s">
        <v>104</v>
      </c>
      <c r="AC263" s="145" t="s">
        <v>104</v>
      </c>
      <c r="AD263" s="146">
        <v>2</v>
      </c>
      <c r="AE263" s="146">
        <v>5</v>
      </c>
      <c r="AF263" s="146">
        <v>5</v>
      </c>
      <c r="AG263" s="146">
        <v>2</v>
      </c>
      <c r="AH263" s="146">
        <v>5</v>
      </c>
      <c r="AI263" s="146">
        <v>2</v>
      </c>
      <c r="AJ263" s="146">
        <v>5</v>
      </c>
      <c r="AK263" s="174" t="s">
        <v>216</v>
      </c>
      <c r="AL263" s="58" t="s">
        <v>33</v>
      </c>
      <c r="AM263" s="58" t="s">
        <v>33</v>
      </c>
      <c r="AN263" s="58" t="s">
        <v>33</v>
      </c>
      <c r="AO263" s="58" t="s">
        <v>33</v>
      </c>
      <c r="AP263" s="174"/>
    </row>
    <row r="264" spans="1:42" ht="25.5">
      <c r="A264" s="64">
        <f t="shared" si="43"/>
        <v>102.25700000000123</v>
      </c>
      <c r="B264" s="66" t="s">
        <v>316</v>
      </c>
      <c r="C264" s="77">
        <v>1.3</v>
      </c>
      <c r="D264" s="146" t="s">
        <v>213</v>
      </c>
      <c r="E264" s="146" t="s">
        <v>219</v>
      </c>
      <c r="F264" s="144" t="s">
        <v>53</v>
      </c>
      <c r="G264" s="144" t="s">
        <v>215</v>
      </c>
      <c r="H264" s="136">
        <v>43555</v>
      </c>
      <c r="I264" s="136">
        <v>44104</v>
      </c>
      <c r="J264" s="68" t="str">
        <f t="shared" si="44"/>
        <v>31.03.19 - 30.09.20 (18 months)</v>
      </c>
      <c r="K264" s="58" t="s">
        <v>32</v>
      </c>
      <c r="L264" s="137">
        <v>2300</v>
      </c>
      <c r="M264" s="137">
        <v>2300</v>
      </c>
      <c r="N264" s="69">
        <f t="shared" ref="N264:N271" si="45">IF(L264&gt;M264, (2400-L264+M264)/100, IF(L264=M264, 24, (M264-L264)/100))</f>
        <v>24</v>
      </c>
      <c r="O264" s="137">
        <v>2300</v>
      </c>
      <c r="P264" s="137">
        <v>2300</v>
      </c>
      <c r="Q264" s="69">
        <f t="shared" ref="Q264:Q271" si="46">IF(O264&gt;P264, (2400-O264+P264)/100, IF(O264=P264, 24, (P264-O264)/100))</f>
        <v>24</v>
      </c>
      <c r="R264" s="137">
        <v>2300</v>
      </c>
      <c r="S264" s="137">
        <v>2300</v>
      </c>
      <c r="T264" s="59">
        <f t="shared" ref="T264:T271" si="47">IF(R264&gt;S264, (2400-R264+S264)/100, IF(R264=S264, 24, (S264-R264)/100))</f>
        <v>24</v>
      </c>
      <c r="U264" s="146">
        <v>462</v>
      </c>
      <c r="V264" s="146">
        <v>0</v>
      </c>
      <c r="W264" s="58" t="s">
        <v>33</v>
      </c>
      <c r="X264" s="58" t="s">
        <v>33</v>
      </c>
      <c r="Y264" s="58" t="s">
        <v>33</v>
      </c>
      <c r="Z264" s="58" t="s">
        <v>33</v>
      </c>
      <c r="AA264" s="58" t="s">
        <v>33</v>
      </c>
      <c r="AB264" s="58" t="s">
        <v>33</v>
      </c>
      <c r="AC264" s="58" t="s">
        <v>33</v>
      </c>
      <c r="AD264" s="146">
        <v>11.2</v>
      </c>
      <c r="AE264" s="146">
        <v>28</v>
      </c>
      <c r="AF264" s="146">
        <v>28</v>
      </c>
      <c r="AG264" s="146">
        <v>11.2</v>
      </c>
      <c r="AH264" s="146">
        <v>28</v>
      </c>
      <c r="AI264" s="146">
        <v>11.2</v>
      </c>
      <c r="AJ264" s="146">
        <v>28</v>
      </c>
      <c r="AK264" s="174" t="s">
        <v>216</v>
      </c>
      <c r="AL264" s="58" t="s">
        <v>33</v>
      </c>
      <c r="AM264" s="58" t="s">
        <v>33</v>
      </c>
      <c r="AN264" s="58" t="s">
        <v>33</v>
      </c>
      <c r="AO264" s="58" t="s">
        <v>33</v>
      </c>
      <c r="AP264" s="174"/>
    </row>
    <row r="265" spans="1:42" ht="25.5">
      <c r="A265" s="64">
        <f t="shared" si="43"/>
        <v>102.25800000000123</v>
      </c>
      <c r="B265" s="66" t="s">
        <v>316</v>
      </c>
      <c r="C265" s="77">
        <v>1.3</v>
      </c>
      <c r="D265" s="146" t="s">
        <v>213</v>
      </c>
      <c r="E265" s="146" t="s">
        <v>220</v>
      </c>
      <c r="F265" s="144" t="s">
        <v>53</v>
      </c>
      <c r="G265" s="144" t="s">
        <v>215</v>
      </c>
      <c r="H265" s="136">
        <v>43555</v>
      </c>
      <c r="I265" s="136">
        <v>44104</v>
      </c>
      <c r="J265" s="68" t="str">
        <f t="shared" si="44"/>
        <v>31.03.19 - 30.09.20 (18 months)</v>
      </c>
      <c r="K265" s="58" t="s">
        <v>32</v>
      </c>
      <c r="L265" s="137">
        <v>2300</v>
      </c>
      <c r="M265" s="137">
        <v>2300</v>
      </c>
      <c r="N265" s="69">
        <f t="shared" si="45"/>
        <v>24</v>
      </c>
      <c r="O265" s="137">
        <v>2300</v>
      </c>
      <c r="P265" s="137">
        <v>2300</v>
      </c>
      <c r="Q265" s="69">
        <f t="shared" si="46"/>
        <v>24</v>
      </c>
      <c r="R265" s="137">
        <v>2300</v>
      </c>
      <c r="S265" s="137">
        <v>2300</v>
      </c>
      <c r="T265" s="59">
        <f t="shared" si="47"/>
        <v>24</v>
      </c>
      <c r="U265" s="146">
        <v>822.5</v>
      </c>
      <c r="V265" s="146">
        <v>0</v>
      </c>
      <c r="W265" s="58" t="s">
        <v>33</v>
      </c>
      <c r="X265" s="58" t="s">
        <v>33</v>
      </c>
      <c r="Y265" s="58" t="s">
        <v>33</v>
      </c>
      <c r="Z265" s="58" t="s">
        <v>33</v>
      </c>
      <c r="AA265" s="58" t="s">
        <v>33</v>
      </c>
      <c r="AB265" s="58" t="s">
        <v>33</v>
      </c>
      <c r="AC265" s="58" t="s">
        <v>33</v>
      </c>
      <c r="AD265" s="146">
        <v>18.8</v>
      </c>
      <c r="AE265" s="146">
        <v>47</v>
      </c>
      <c r="AF265" s="146">
        <v>47</v>
      </c>
      <c r="AG265" s="146">
        <v>18.8</v>
      </c>
      <c r="AH265" s="146">
        <v>47</v>
      </c>
      <c r="AI265" s="146">
        <v>18.8</v>
      </c>
      <c r="AJ265" s="146">
        <v>47</v>
      </c>
      <c r="AK265" s="174" t="s">
        <v>216</v>
      </c>
      <c r="AL265" s="58" t="s">
        <v>33</v>
      </c>
      <c r="AM265" s="58" t="s">
        <v>33</v>
      </c>
      <c r="AN265" s="58" t="s">
        <v>33</v>
      </c>
      <c r="AO265" s="58" t="s">
        <v>33</v>
      </c>
      <c r="AP265" s="174"/>
    </row>
    <row r="266" spans="1:42" ht="25.5">
      <c r="A266" s="64">
        <f t="shared" si="43"/>
        <v>102.25900000000124</v>
      </c>
      <c r="B266" s="66" t="s">
        <v>316</v>
      </c>
      <c r="C266" s="77">
        <v>1.3</v>
      </c>
      <c r="D266" s="146" t="s">
        <v>213</v>
      </c>
      <c r="E266" s="146" t="s">
        <v>221</v>
      </c>
      <c r="F266" s="144" t="s">
        <v>53</v>
      </c>
      <c r="G266" s="144" t="s">
        <v>215</v>
      </c>
      <c r="H266" s="136">
        <v>43555</v>
      </c>
      <c r="I266" s="136">
        <v>44104</v>
      </c>
      <c r="J266" s="68" t="str">
        <f t="shared" si="44"/>
        <v>31.03.19 - 30.09.20 (18 months)</v>
      </c>
      <c r="K266" s="58" t="s">
        <v>32</v>
      </c>
      <c r="L266" s="137">
        <v>2300</v>
      </c>
      <c r="M266" s="137">
        <v>2300</v>
      </c>
      <c r="N266" s="69">
        <f t="shared" si="45"/>
        <v>24</v>
      </c>
      <c r="O266" s="137">
        <v>2300</v>
      </c>
      <c r="P266" s="137">
        <v>2300</v>
      </c>
      <c r="Q266" s="69">
        <f t="shared" si="46"/>
        <v>24</v>
      </c>
      <c r="R266" s="137">
        <v>2300</v>
      </c>
      <c r="S266" s="137">
        <v>2300</v>
      </c>
      <c r="T266" s="59">
        <f t="shared" si="47"/>
        <v>24</v>
      </c>
      <c r="U266" s="146">
        <v>340.86</v>
      </c>
      <c r="V266" s="146">
        <v>0</v>
      </c>
      <c r="W266" s="58" t="s">
        <v>33</v>
      </c>
      <c r="X266" s="58" t="s">
        <v>33</v>
      </c>
      <c r="Y266" s="58" t="s">
        <v>33</v>
      </c>
      <c r="Z266" s="58" t="s">
        <v>33</v>
      </c>
      <c r="AA266" s="58" t="s">
        <v>33</v>
      </c>
      <c r="AB266" s="58" t="s">
        <v>33</v>
      </c>
      <c r="AC266" s="58" t="s">
        <v>33</v>
      </c>
      <c r="AD266" s="146">
        <v>9.1999999999999993</v>
      </c>
      <c r="AE266" s="146">
        <v>23</v>
      </c>
      <c r="AF266" s="146">
        <v>23</v>
      </c>
      <c r="AG266" s="146">
        <v>9.1999999999999993</v>
      </c>
      <c r="AH266" s="146">
        <v>23</v>
      </c>
      <c r="AI266" s="146">
        <v>9.1999999999999993</v>
      </c>
      <c r="AJ266" s="146">
        <v>23</v>
      </c>
      <c r="AK266" s="174" t="s">
        <v>216</v>
      </c>
      <c r="AL266" s="58" t="s">
        <v>33</v>
      </c>
      <c r="AM266" s="58" t="s">
        <v>33</v>
      </c>
      <c r="AN266" s="58" t="s">
        <v>33</v>
      </c>
      <c r="AO266" s="58" t="s">
        <v>33</v>
      </c>
      <c r="AP266" s="174"/>
    </row>
    <row r="267" spans="1:42" ht="25.5">
      <c r="A267" s="64">
        <f t="shared" si="43"/>
        <v>102.26000000000124</v>
      </c>
      <c r="B267" s="66" t="s">
        <v>316</v>
      </c>
      <c r="C267" s="77">
        <v>1.3</v>
      </c>
      <c r="D267" s="146" t="s">
        <v>213</v>
      </c>
      <c r="E267" s="146" t="s">
        <v>222</v>
      </c>
      <c r="F267" s="144" t="s">
        <v>53</v>
      </c>
      <c r="G267" s="144" t="s">
        <v>215</v>
      </c>
      <c r="H267" s="136">
        <v>43555</v>
      </c>
      <c r="I267" s="136">
        <v>44104</v>
      </c>
      <c r="J267" s="68" t="str">
        <f t="shared" si="44"/>
        <v>31.03.19 - 30.09.20 (18 months)</v>
      </c>
      <c r="K267" s="58" t="s">
        <v>32</v>
      </c>
      <c r="L267" s="137">
        <v>2300</v>
      </c>
      <c r="M267" s="137">
        <v>2300</v>
      </c>
      <c r="N267" s="69">
        <f t="shared" si="45"/>
        <v>24</v>
      </c>
      <c r="O267" s="137">
        <v>2300</v>
      </c>
      <c r="P267" s="137">
        <v>2300</v>
      </c>
      <c r="Q267" s="69">
        <f t="shared" si="46"/>
        <v>24</v>
      </c>
      <c r="R267" s="137">
        <v>2300</v>
      </c>
      <c r="S267" s="137">
        <v>2300</v>
      </c>
      <c r="T267" s="59">
        <f t="shared" si="47"/>
        <v>24</v>
      </c>
      <c r="U267" s="146">
        <v>340.86</v>
      </c>
      <c r="V267" s="146">
        <v>0</v>
      </c>
      <c r="W267" s="58" t="s">
        <v>33</v>
      </c>
      <c r="X267" s="58" t="s">
        <v>33</v>
      </c>
      <c r="Y267" s="58" t="s">
        <v>33</v>
      </c>
      <c r="Z267" s="58" t="s">
        <v>33</v>
      </c>
      <c r="AA267" s="58" t="s">
        <v>33</v>
      </c>
      <c r="AB267" s="58" t="s">
        <v>33</v>
      </c>
      <c r="AC267" s="58" t="s">
        <v>33</v>
      </c>
      <c r="AD267" s="146">
        <v>9.1999999999999993</v>
      </c>
      <c r="AE267" s="146">
        <v>23</v>
      </c>
      <c r="AF267" s="146">
        <v>23</v>
      </c>
      <c r="AG267" s="146">
        <v>9.1999999999999993</v>
      </c>
      <c r="AH267" s="146">
        <v>23</v>
      </c>
      <c r="AI267" s="146">
        <v>9.1999999999999993</v>
      </c>
      <c r="AJ267" s="146">
        <v>23</v>
      </c>
      <c r="AK267" s="174" t="s">
        <v>216</v>
      </c>
      <c r="AL267" s="58" t="s">
        <v>33</v>
      </c>
      <c r="AM267" s="58" t="s">
        <v>33</v>
      </c>
      <c r="AN267" s="58" t="s">
        <v>33</v>
      </c>
      <c r="AO267" s="58" t="s">
        <v>33</v>
      </c>
      <c r="AP267" s="174"/>
    </row>
    <row r="268" spans="1:42" ht="25.5">
      <c r="A268" s="64">
        <f t="shared" si="43"/>
        <v>102.26100000000125</v>
      </c>
      <c r="B268" s="66" t="s">
        <v>316</v>
      </c>
      <c r="C268" s="77">
        <v>1.3</v>
      </c>
      <c r="D268" s="146" t="s">
        <v>213</v>
      </c>
      <c r="E268" s="146" t="s">
        <v>223</v>
      </c>
      <c r="F268" s="144" t="s">
        <v>53</v>
      </c>
      <c r="G268" s="144" t="s">
        <v>215</v>
      </c>
      <c r="H268" s="136">
        <v>43555</v>
      </c>
      <c r="I268" s="136">
        <v>44104</v>
      </c>
      <c r="J268" s="68" t="str">
        <f t="shared" si="44"/>
        <v>31.03.19 - 30.09.20 (18 months)</v>
      </c>
      <c r="K268" s="58" t="s">
        <v>32</v>
      </c>
      <c r="L268" s="137">
        <v>2300</v>
      </c>
      <c r="M268" s="137">
        <v>2300</v>
      </c>
      <c r="N268" s="69">
        <f t="shared" si="45"/>
        <v>24</v>
      </c>
      <c r="O268" s="137">
        <v>2300</v>
      </c>
      <c r="P268" s="137">
        <v>2300</v>
      </c>
      <c r="Q268" s="69">
        <f t="shared" si="46"/>
        <v>24</v>
      </c>
      <c r="R268" s="137">
        <v>2300</v>
      </c>
      <c r="S268" s="137">
        <v>2300</v>
      </c>
      <c r="T268" s="59">
        <f t="shared" si="47"/>
        <v>24</v>
      </c>
      <c r="U268" s="146">
        <v>696.54</v>
      </c>
      <c r="V268" s="146">
        <v>0</v>
      </c>
      <c r="W268" s="58" t="s">
        <v>33</v>
      </c>
      <c r="X268" s="58" t="s">
        <v>33</v>
      </c>
      <c r="Y268" s="58" t="s">
        <v>33</v>
      </c>
      <c r="Z268" s="58" t="s">
        <v>33</v>
      </c>
      <c r="AA268" s="58" t="s">
        <v>33</v>
      </c>
      <c r="AB268" s="58" t="s">
        <v>33</v>
      </c>
      <c r="AC268" s="58" t="s">
        <v>33</v>
      </c>
      <c r="AD268" s="146">
        <v>18.8</v>
      </c>
      <c r="AE268" s="146">
        <v>47</v>
      </c>
      <c r="AF268" s="146">
        <v>47</v>
      </c>
      <c r="AG268" s="146">
        <v>18.8</v>
      </c>
      <c r="AH268" s="146">
        <v>47</v>
      </c>
      <c r="AI268" s="146">
        <v>18.8</v>
      </c>
      <c r="AJ268" s="146">
        <v>47</v>
      </c>
      <c r="AK268" s="174" t="s">
        <v>216</v>
      </c>
      <c r="AL268" s="58" t="s">
        <v>33</v>
      </c>
      <c r="AM268" s="58" t="s">
        <v>33</v>
      </c>
      <c r="AN268" s="58" t="s">
        <v>33</v>
      </c>
      <c r="AO268" s="58" t="s">
        <v>33</v>
      </c>
      <c r="AP268" s="174"/>
    </row>
    <row r="269" spans="1:42" ht="25.5">
      <c r="A269" s="64">
        <f t="shared" si="43"/>
        <v>102.26200000000125</v>
      </c>
      <c r="B269" s="66" t="s">
        <v>316</v>
      </c>
      <c r="C269" s="77">
        <v>1.3</v>
      </c>
      <c r="D269" s="146" t="s">
        <v>213</v>
      </c>
      <c r="E269" s="146" t="s">
        <v>224</v>
      </c>
      <c r="F269" s="144" t="s">
        <v>53</v>
      </c>
      <c r="G269" s="144" t="s">
        <v>215</v>
      </c>
      <c r="H269" s="136">
        <v>43555</v>
      </c>
      <c r="I269" s="136">
        <v>44104</v>
      </c>
      <c r="J269" s="68" t="str">
        <f t="shared" si="44"/>
        <v>31.03.19 - 30.09.20 (18 months)</v>
      </c>
      <c r="K269" s="58" t="s">
        <v>32</v>
      </c>
      <c r="L269" s="137">
        <v>2300</v>
      </c>
      <c r="M269" s="137">
        <v>2300</v>
      </c>
      <c r="N269" s="69">
        <f t="shared" si="45"/>
        <v>24</v>
      </c>
      <c r="O269" s="137">
        <v>2300</v>
      </c>
      <c r="P269" s="137">
        <v>2300</v>
      </c>
      <c r="Q269" s="69">
        <f t="shared" si="46"/>
        <v>24</v>
      </c>
      <c r="R269" s="137">
        <v>2300</v>
      </c>
      <c r="S269" s="137">
        <v>2300</v>
      </c>
      <c r="T269" s="59">
        <f t="shared" si="47"/>
        <v>24</v>
      </c>
      <c r="U269" s="146">
        <v>462</v>
      </c>
      <c r="V269" s="146">
        <v>0</v>
      </c>
      <c r="W269" s="58" t="s">
        <v>33</v>
      </c>
      <c r="X269" s="58" t="s">
        <v>33</v>
      </c>
      <c r="Y269" s="58" t="s">
        <v>33</v>
      </c>
      <c r="Z269" s="58" t="s">
        <v>33</v>
      </c>
      <c r="AA269" s="58" t="s">
        <v>33</v>
      </c>
      <c r="AB269" s="58" t="s">
        <v>33</v>
      </c>
      <c r="AC269" s="58" t="s">
        <v>33</v>
      </c>
      <c r="AD269" s="146">
        <v>13.2</v>
      </c>
      <c r="AE269" s="146">
        <v>33</v>
      </c>
      <c r="AF269" s="146">
        <v>33</v>
      </c>
      <c r="AG269" s="146">
        <v>13.2</v>
      </c>
      <c r="AH269" s="146">
        <v>33</v>
      </c>
      <c r="AI269" s="146">
        <v>13.2</v>
      </c>
      <c r="AJ269" s="146">
        <v>33</v>
      </c>
      <c r="AK269" s="174" t="s">
        <v>216</v>
      </c>
      <c r="AL269" s="58" t="s">
        <v>33</v>
      </c>
      <c r="AM269" s="58" t="s">
        <v>33</v>
      </c>
      <c r="AN269" s="58" t="s">
        <v>33</v>
      </c>
      <c r="AO269" s="58" t="s">
        <v>33</v>
      </c>
      <c r="AP269" s="174"/>
    </row>
    <row r="270" spans="1:42" ht="25.5">
      <c r="A270" s="64">
        <f t="shared" si="43"/>
        <v>102.26300000000126</v>
      </c>
      <c r="B270" s="75" t="s">
        <v>317</v>
      </c>
      <c r="C270" s="77" t="s">
        <v>320</v>
      </c>
      <c r="D270" s="146" t="s">
        <v>213</v>
      </c>
      <c r="E270" s="135" t="s">
        <v>214</v>
      </c>
      <c r="F270" s="135" t="s">
        <v>53</v>
      </c>
      <c r="G270" s="144" t="s">
        <v>215</v>
      </c>
      <c r="H270" s="136">
        <v>43738</v>
      </c>
      <c r="I270" s="136">
        <v>43921</v>
      </c>
      <c r="J270" s="68" t="str">
        <f t="shared" si="44"/>
        <v>30.09.19 - 31.03.20 (6 months)</v>
      </c>
      <c r="K270" s="58" t="s">
        <v>32</v>
      </c>
      <c r="L270" s="137">
        <v>2300</v>
      </c>
      <c r="M270" s="137">
        <v>2300</v>
      </c>
      <c r="N270" s="69">
        <f t="shared" si="45"/>
        <v>24</v>
      </c>
      <c r="O270" s="137">
        <v>2300</v>
      </c>
      <c r="P270" s="137">
        <v>2300</v>
      </c>
      <c r="Q270" s="69">
        <f t="shared" si="46"/>
        <v>24</v>
      </c>
      <c r="R270" s="137">
        <v>2300</v>
      </c>
      <c r="S270" s="137">
        <v>2300</v>
      </c>
      <c r="T270" s="59">
        <f t="shared" si="47"/>
        <v>24</v>
      </c>
      <c r="U270" s="146">
        <v>50.8</v>
      </c>
      <c r="V270" s="146">
        <v>0</v>
      </c>
      <c r="W270" s="146" t="s">
        <v>33</v>
      </c>
      <c r="X270" s="146" t="s">
        <v>33</v>
      </c>
      <c r="Y270" s="145" t="s">
        <v>104</v>
      </c>
      <c r="Z270" s="145" t="s">
        <v>104</v>
      </c>
      <c r="AA270" s="145" t="s">
        <v>104</v>
      </c>
      <c r="AB270" s="145" t="s">
        <v>104</v>
      </c>
      <c r="AC270" s="145" t="s">
        <v>104</v>
      </c>
      <c r="AD270" s="146">
        <v>2</v>
      </c>
      <c r="AE270" s="146">
        <v>5</v>
      </c>
      <c r="AF270" s="146">
        <v>5</v>
      </c>
      <c r="AG270" s="146">
        <v>2</v>
      </c>
      <c r="AH270" s="146">
        <v>5</v>
      </c>
      <c r="AI270" s="146">
        <v>2</v>
      </c>
      <c r="AJ270" s="146">
        <v>5</v>
      </c>
      <c r="AK270" s="174" t="s">
        <v>216</v>
      </c>
      <c r="AL270" s="58" t="s">
        <v>33</v>
      </c>
      <c r="AM270" s="58" t="s">
        <v>33</v>
      </c>
      <c r="AN270" s="58" t="s">
        <v>33</v>
      </c>
      <c r="AO270" s="58" t="s">
        <v>33</v>
      </c>
      <c r="AP270" s="174"/>
    </row>
    <row r="271" spans="1:42" ht="25.5">
      <c r="A271" s="64">
        <f t="shared" si="43"/>
        <v>102.26400000000126</v>
      </c>
      <c r="B271" s="66" t="s">
        <v>316</v>
      </c>
      <c r="C271" s="77">
        <v>1.3</v>
      </c>
      <c r="D271" s="146" t="s">
        <v>213</v>
      </c>
      <c r="E271" s="135" t="s">
        <v>214</v>
      </c>
      <c r="F271" s="135" t="s">
        <v>53</v>
      </c>
      <c r="G271" s="144" t="s">
        <v>215</v>
      </c>
      <c r="H271" s="136">
        <v>43921</v>
      </c>
      <c r="I271" s="136">
        <v>44104</v>
      </c>
      <c r="J271" s="68" t="str">
        <f t="shared" si="44"/>
        <v>31.03.20 - 30.09.20 (6 months)</v>
      </c>
      <c r="K271" s="58" t="s">
        <v>32</v>
      </c>
      <c r="L271" s="137">
        <v>2300</v>
      </c>
      <c r="M271" s="137">
        <v>2300</v>
      </c>
      <c r="N271" s="69">
        <f t="shared" si="45"/>
        <v>24</v>
      </c>
      <c r="O271" s="137">
        <v>2300</v>
      </c>
      <c r="P271" s="137">
        <v>2300</v>
      </c>
      <c r="Q271" s="69">
        <f t="shared" si="46"/>
        <v>24</v>
      </c>
      <c r="R271" s="137">
        <v>2300</v>
      </c>
      <c r="S271" s="137">
        <v>2300</v>
      </c>
      <c r="T271" s="59">
        <f t="shared" si="47"/>
        <v>24</v>
      </c>
      <c r="U271" s="146">
        <v>50.8</v>
      </c>
      <c r="V271" s="146">
        <v>0</v>
      </c>
      <c r="W271" s="146" t="s">
        <v>33</v>
      </c>
      <c r="X271" s="146" t="s">
        <v>33</v>
      </c>
      <c r="Y271" s="145" t="s">
        <v>104</v>
      </c>
      <c r="Z271" s="145" t="s">
        <v>104</v>
      </c>
      <c r="AA271" s="145" t="s">
        <v>104</v>
      </c>
      <c r="AB271" s="145" t="s">
        <v>104</v>
      </c>
      <c r="AC271" s="145" t="s">
        <v>104</v>
      </c>
      <c r="AD271" s="146">
        <v>2</v>
      </c>
      <c r="AE271" s="146">
        <v>5</v>
      </c>
      <c r="AF271" s="146">
        <v>5</v>
      </c>
      <c r="AG271" s="146">
        <v>2</v>
      </c>
      <c r="AH271" s="146">
        <v>5</v>
      </c>
      <c r="AI271" s="146">
        <v>2</v>
      </c>
      <c r="AJ271" s="146">
        <v>5</v>
      </c>
      <c r="AK271" s="174" t="s">
        <v>216</v>
      </c>
      <c r="AL271" s="58" t="s">
        <v>33</v>
      </c>
      <c r="AM271" s="58" t="s">
        <v>33</v>
      </c>
      <c r="AN271" s="58" t="s">
        <v>33</v>
      </c>
      <c r="AO271" s="58" t="s">
        <v>33</v>
      </c>
      <c r="AP271" s="174"/>
    </row>
    <row r="272" spans="1:42" ht="75">
      <c r="A272" s="64">
        <f t="shared" si="43"/>
        <v>102.26500000000127</v>
      </c>
      <c r="B272" s="66" t="s">
        <v>316</v>
      </c>
      <c r="C272" s="76">
        <v>1.1000000000000001</v>
      </c>
      <c r="D272" s="144" t="s">
        <v>225</v>
      </c>
      <c r="E272" s="144" t="s">
        <v>226</v>
      </c>
      <c r="F272" s="144" t="s">
        <v>54</v>
      </c>
      <c r="G272" s="144" t="s">
        <v>57</v>
      </c>
      <c r="H272" s="136">
        <v>43281</v>
      </c>
      <c r="I272" s="136">
        <v>43312</v>
      </c>
      <c r="J272" s="68" t="str">
        <f t="shared" si="44"/>
        <v>30.06.18 - 31.07.18 (1 months)</v>
      </c>
      <c r="K272" s="58" t="s">
        <v>32</v>
      </c>
      <c r="L272" s="137">
        <v>2300</v>
      </c>
      <c r="M272" s="137">
        <v>700</v>
      </c>
      <c r="N272" s="69">
        <f>IF(L272&gt;M272, (2400-L272+M272)/100, IF(L272=M272, 24, (M272-L272)/100))</f>
        <v>8</v>
      </c>
      <c r="O272" s="137">
        <v>2300</v>
      </c>
      <c r="P272" s="137">
        <v>700</v>
      </c>
      <c r="Q272" s="69">
        <f>IF(O272&gt;P272, (2400-O272+P272)/100, IF(O272=P272, 24, (P272-O272)/100))</f>
        <v>8</v>
      </c>
      <c r="R272" s="137">
        <v>2300</v>
      </c>
      <c r="S272" s="137">
        <v>700</v>
      </c>
      <c r="T272" s="69">
        <f>IF(R272&gt;S272, (2400-R272+S272)/100, IF(R272=S272, 24, (S272-R272)/100))</f>
        <v>8</v>
      </c>
      <c r="U272" s="135">
        <v>1110</v>
      </c>
      <c r="V272" s="135">
        <v>0</v>
      </c>
      <c r="W272" s="135"/>
      <c r="X272" s="135"/>
      <c r="Y272" s="145" t="s">
        <v>105</v>
      </c>
      <c r="Z272" s="176">
        <v>550</v>
      </c>
      <c r="AA272" s="176">
        <v>550</v>
      </c>
      <c r="AB272" s="176">
        <v>785</v>
      </c>
      <c r="AC272" s="176">
        <v>467</v>
      </c>
      <c r="AD272" s="176">
        <v>60</v>
      </c>
      <c r="AE272" s="176">
        <v>92</v>
      </c>
      <c r="AF272" s="176">
        <v>92</v>
      </c>
      <c r="AG272" s="176">
        <v>80</v>
      </c>
      <c r="AH272" s="176">
        <v>126</v>
      </c>
      <c r="AI272" s="176">
        <v>60</v>
      </c>
      <c r="AJ272" s="176">
        <v>140</v>
      </c>
      <c r="AK272" s="177"/>
      <c r="AL272" s="177"/>
      <c r="AM272" s="145" t="s">
        <v>94</v>
      </c>
      <c r="AN272" s="144"/>
      <c r="AO272" s="144"/>
      <c r="AP272" s="178" t="s">
        <v>318</v>
      </c>
    </row>
    <row r="273" spans="1:42" ht="75">
      <c r="A273" s="64">
        <f t="shared" si="43"/>
        <v>102.26600000000127</v>
      </c>
      <c r="B273" s="66" t="s">
        <v>316</v>
      </c>
      <c r="C273" s="77">
        <v>1.1000000000000001</v>
      </c>
      <c r="D273" s="179" t="s">
        <v>225</v>
      </c>
      <c r="E273" s="179" t="s">
        <v>226</v>
      </c>
      <c r="F273" s="144" t="s">
        <v>54</v>
      </c>
      <c r="G273" s="144" t="s">
        <v>57</v>
      </c>
      <c r="H273" s="136">
        <v>43282</v>
      </c>
      <c r="I273" s="136">
        <v>43312</v>
      </c>
      <c r="J273" s="68" t="str">
        <f t="shared" si="44"/>
        <v>01.07.18 - 31.07.18 (1 months)</v>
      </c>
      <c r="K273" s="58" t="s">
        <v>32</v>
      </c>
      <c r="L273" s="137">
        <v>700</v>
      </c>
      <c r="M273" s="137">
        <v>2300</v>
      </c>
      <c r="N273" s="69">
        <f>IF(L273&gt;M273, (2400-L273+M273)/100, IF(L273=M273, 24, (M273-L273)/100))</f>
        <v>16</v>
      </c>
      <c r="O273" s="137">
        <v>700</v>
      </c>
      <c r="P273" s="137">
        <v>2300</v>
      </c>
      <c r="Q273" s="69">
        <f>IF(O273&gt;P273, (2400-O273+P273)/100, IF(O273=P273, 24, (P273-O273)/100))</f>
        <v>16</v>
      </c>
      <c r="R273" s="137">
        <v>700</v>
      </c>
      <c r="S273" s="137">
        <v>2300</v>
      </c>
      <c r="T273" s="59">
        <f>IF(R273&gt;S273, (2400-R273+S273)/100, IF(R273=S273, 24, (S273-R273)/100))</f>
        <v>16</v>
      </c>
      <c r="U273" s="146">
        <v>1110</v>
      </c>
      <c r="V273" s="146">
        <v>0</v>
      </c>
      <c r="W273" s="146"/>
      <c r="X273" s="146"/>
      <c r="Y273" s="145" t="s">
        <v>105</v>
      </c>
      <c r="Z273" s="176">
        <v>785</v>
      </c>
      <c r="AA273" s="176">
        <v>785</v>
      </c>
      <c r="AB273" s="176">
        <v>785</v>
      </c>
      <c r="AC273" s="176">
        <v>467</v>
      </c>
      <c r="AD273" s="176">
        <v>0</v>
      </c>
      <c r="AE273" s="176">
        <v>0</v>
      </c>
      <c r="AF273" s="176">
        <v>0</v>
      </c>
      <c r="AG273" s="176">
        <v>0</v>
      </c>
      <c r="AH273" s="176">
        <v>0</v>
      </c>
      <c r="AI273" s="176">
        <v>40</v>
      </c>
      <c r="AJ273" s="176">
        <v>140</v>
      </c>
      <c r="AK273" s="180"/>
      <c r="AL273" s="180"/>
      <c r="AM273" s="181" t="s">
        <v>94</v>
      </c>
      <c r="AN273" s="182"/>
      <c r="AO273" s="182"/>
      <c r="AP273" s="178" t="s">
        <v>319</v>
      </c>
    </row>
    <row r="274" spans="1:42" ht="25.5">
      <c r="A274" s="64">
        <f t="shared" si="43"/>
        <v>102.26700000000127</v>
      </c>
      <c r="B274" s="66" t="s">
        <v>316</v>
      </c>
      <c r="C274" s="77">
        <v>1.3</v>
      </c>
      <c r="D274" s="179" t="s">
        <v>225</v>
      </c>
      <c r="E274" s="179" t="s">
        <v>226</v>
      </c>
      <c r="F274" s="144" t="s">
        <v>54</v>
      </c>
      <c r="G274" s="144" t="s">
        <v>57</v>
      </c>
      <c r="H274" s="136">
        <v>43281</v>
      </c>
      <c r="I274" s="136">
        <v>43312</v>
      </c>
      <c r="J274" s="68" t="str">
        <f t="shared" si="44"/>
        <v>30.06.18 - 31.07.18 (1 months)</v>
      </c>
      <c r="K274" s="58" t="s">
        <v>32</v>
      </c>
      <c r="L274" s="137">
        <v>2300</v>
      </c>
      <c r="M274" s="137">
        <v>700</v>
      </c>
      <c r="N274" s="69">
        <f>IF(L274&gt;M274, (2400-L274+M274)/100, IF(L274=M274, 24, (M274-L274)/100))</f>
        <v>8</v>
      </c>
      <c r="O274" s="137">
        <v>2300</v>
      </c>
      <c r="P274" s="137">
        <v>700</v>
      </c>
      <c r="Q274" s="69">
        <f>IF(O274&gt;P274, (2400-O274+P274)/100, IF(O274=P274, 24, (P274-O274)/100))</f>
        <v>8</v>
      </c>
      <c r="R274" s="137">
        <v>2300</v>
      </c>
      <c r="S274" s="137">
        <v>700</v>
      </c>
      <c r="T274" s="59">
        <f>IF(R274&gt;S274, (2400-R274+S274)/100, IF(R274=S274, 24, (S274-R274)/100))</f>
        <v>8</v>
      </c>
      <c r="U274" s="146">
        <v>3000</v>
      </c>
      <c r="V274" s="146">
        <v>0</v>
      </c>
      <c r="W274" s="146"/>
      <c r="X274" s="146"/>
      <c r="Y274" s="145" t="s">
        <v>105</v>
      </c>
      <c r="Z274" s="176">
        <v>550</v>
      </c>
      <c r="AA274" s="176">
        <v>550</v>
      </c>
      <c r="AB274" s="176">
        <v>760</v>
      </c>
      <c r="AC274" s="176">
        <v>467</v>
      </c>
      <c r="AD274" s="176">
        <v>60</v>
      </c>
      <c r="AE274" s="176">
        <v>92</v>
      </c>
      <c r="AF274" s="176">
        <v>92</v>
      </c>
      <c r="AG274" s="176">
        <v>80</v>
      </c>
      <c r="AH274" s="176">
        <v>126</v>
      </c>
      <c r="AI274" s="176">
        <v>60</v>
      </c>
      <c r="AJ274" s="176">
        <v>140</v>
      </c>
      <c r="AK274" s="180"/>
      <c r="AL274" s="180"/>
      <c r="AM274" s="181" t="s">
        <v>98</v>
      </c>
      <c r="AN274" s="182"/>
      <c r="AO274" s="182"/>
      <c r="AP274" s="178" t="s">
        <v>227</v>
      </c>
    </row>
    <row r="275" spans="1:42" ht="25.5">
      <c r="A275" s="62">
        <f t="shared" si="43"/>
        <v>102.26800000000128</v>
      </c>
      <c r="B275" s="66" t="s">
        <v>316</v>
      </c>
      <c r="C275" s="78">
        <v>1.3</v>
      </c>
      <c r="D275" s="148" t="s">
        <v>228</v>
      </c>
      <c r="E275" s="148" t="s">
        <v>229</v>
      </c>
      <c r="F275" s="148" t="s">
        <v>92</v>
      </c>
      <c r="G275" s="148" t="s">
        <v>64</v>
      </c>
      <c r="H275" s="149">
        <v>43556</v>
      </c>
      <c r="I275" s="149">
        <v>43738</v>
      </c>
      <c r="J275" s="68" t="str">
        <f t="shared" si="44"/>
        <v>01.04.19 - 30.09.19 (6 months)</v>
      </c>
      <c r="K275" s="61" t="s">
        <v>32</v>
      </c>
      <c r="L275" s="137">
        <v>2300</v>
      </c>
      <c r="M275" s="137">
        <v>700</v>
      </c>
      <c r="N275" s="69">
        <f>IF(L275&gt;M275, (2400-L275+M275)/100, IF(L275=M275, 24, (M275-L275)/100))</f>
        <v>8</v>
      </c>
      <c r="O275" s="137">
        <v>2300</v>
      </c>
      <c r="P275" s="137">
        <v>700</v>
      </c>
      <c r="Q275" s="69">
        <f>IF(O275&gt;P275, (2400-O275+P275)/100, IF(O275=P275, 24, (P275-O275)/100))</f>
        <v>8</v>
      </c>
      <c r="R275" s="137">
        <v>2300</v>
      </c>
      <c r="S275" s="137">
        <v>700</v>
      </c>
      <c r="T275" s="69">
        <f>IF(R275&gt;S275, (2400-R275+S275)/100, IF(R275=S275, 24, (S275-R275)/100))</f>
        <v>8</v>
      </c>
      <c r="U275" s="171">
        <v>209.23</v>
      </c>
      <c r="V275" s="171">
        <v>0</v>
      </c>
      <c r="W275" s="171">
        <v>0</v>
      </c>
      <c r="X275" s="171">
        <v>0</v>
      </c>
      <c r="Y275" s="175" t="s">
        <v>93</v>
      </c>
      <c r="Z275" s="171" t="s">
        <v>33</v>
      </c>
      <c r="AA275" s="171" t="s">
        <v>33</v>
      </c>
      <c r="AB275" s="171" t="s">
        <v>33</v>
      </c>
      <c r="AC275" s="171" t="s">
        <v>33</v>
      </c>
      <c r="AD275" s="171">
        <v>19.2</v>
      </c>
      <c r="AE275" s="171">
        <v>48</v>
      </c>
      <c r="AF275" s="171">
        <v>48</v>
      </c>
      <c r="AG275" s="171">
        <v>19.2</v>
      </c>
      <c r="AH275" s="171">
        <v>48</v>
      </c>
      <c r="AI275" s="171">
        <v>0</v>
      </c>
      <c r="AJ275" s="171">
        <v>0</v>
      </c>
      <c r="AK275" s="173" t="s">
        <v>93</v>
      </c>
      <c r="AL275" s="173" t="s">
        <v>33</v>
      </c>
      <c r="AM275" s="61" t="s">
        <v>94</v>
      </c>
      <c r="AN275" s="171" t="s">
        <v>33</v>
      </c>
      <c r="AO275" s="171" t="s">
        <v>33</v>
      </c>
      <c r="AP275" s="173" t="s">
        <v>230</v>
      </c>
    </row>
    <row r="276" spans="1:42" ht="25.5">
      <c r="A276" s="62">
        <f t="shared" si="43"/>
        <v>102.26900000000128</v>
      </c>
      <c r="B276" s="66" t="s">
        <v>316</v>
      </c>
      <c r="C276" s="78">
        <v>1.3</v>
      </c>
      <c r="D276" s="148" t="s">
        <v>228</v>
      </c>
      <c r="E276" s="148" t="s">
        <v>229</v>
      </c>
      <c r="F276" s="148" t="s">
        <v>92</v>
      </c>
      <c r="G276" s="148" t="s">
        <v>64</v>
      </c>
      <c r="H276" s="149">
        <v>43556</v>
      </c>
      <c r="I276" s="149">
        <v>43738</v>
      </c>
      <c r="J276" s="68" t="str">
        <f t="shared" si="44"/>
        <v>01.04.19 - 30.09.19 (6 months)</v>
      </c>
      <c r="K276" s="61" t="s">
        <v>32</v>
      </c>
      <c r="L276" s="137">
        <v>2300</v>
      </c>
      <c r="M276" s="137">
        <v>700</v>
      </c>
      <c r="N276" s="69">
        <f>IF(L276&gt;M276, (2400-L276+M276)/100, IF(L276=M276, 24, (M276-L276)/100))</f>
        <v>8</v>
      </c>
      <c r="O276" s="137">
        <v>2300</v>
      </c>
      <c r="P276" s="137">
        <v>700</v>
      </c>
      <c r="Q276" s="69">
        <f>IF(O276&gt;P276, (2400-O276+P276)/100, IF(O276=P276, 24, (P276-O276)/100))</f>
        <v>8</v>
      </c>
      <c r="R276" s="137">
        <v>2300</v>
      </c>
      <c r="S276" s="137">
        <v>700</v>
      </c>
      <c r="T276" s="59">
        <f t="shared" ref="T276:T302" si="48">IF(R276&gt;S276, (2400-R276+S276)/100, IF(R276=S276, 24, (S276-R276)/100))</f>
        <v>8</v>
      </c>
      <c r="U276" s="171">
        <v>44.89</v>
      </c>
      <c r="V276" s="171">
        <v>0</v>
      </c>
      <c r="W276" s="171">
        <v>0</v>
      </c>
      <c r="X276" s="171">
        <v>0</v>
      </c>
      <c r="Y276" s="175" t="s">
        <v>93</v>
      </c>
      <c r="Z276" s="171" t="s">
        <v>33</v>
      </c>
      <c r="AA276" s="171" t="s">
        <v>33</v>
      </c>
      <c r="AB276" s="171" t="s">
        <v>33</v>
      </c>
      <c r="AC276" s="171" t="s">
        <v>33</v>
      </c>
      <c r="AD276" s="171">
        <v>0</v>
      </c>
      <c r="AE276" s="171">
        <v>0</v>
      </c>
      <c r="AF276" s="171">
        <v>0</v>
      </c>
      <c r="AG276" s="171">
        <v>0</v>
      </c>
      <c r="AH276" s="171">
        <v>0</v>
      </c>
      <c r="AI276" s="171">
        <v>6</v>
      </c>
      <c r="AJ276" s="171">
        <v>15</v>
      </c>
      <c r="AK276" s="173" t="s">
        <v>93</v>
      </c>
      <c r="AL276" s="173" t="s">
        <v>33</v>
      </c>
      <c r="AM276" s="61" t="s">
        <v>94</v>
      </c>
      <c r="AN276" s="171" t="s">
        <v>33</v>
      </c>
      <c r="AO276" s="171" t="s">
        <v>33</v>
      </c>
      <c r="AP276" s="173" t="s">
        <v>230</v>
      </c>
    </row>
    <row r="277" spans="1:42" ht="25.5">
      <c r="A277" s="62">
        <f t="shared" si="43"/>
        <v>102.27000000000129</v>
      </c>
      <c r="B277" s="66" t="s">
        <v>316</v>
      </c>
      <c r="C277" s="78">
        <v>1.3</v>
      </c>
      <c r="D277" s="148" t="s">
        <v>228</v>
      </c>
      <c r="E277" s="148" t="s">
        <v>229</v>
      </c>
      <c r="F277" s="148" t="s">
        <v>92</v>
      </c>
      <c r="G277" s="148" t="s">
        <v>64</v>
      </c>
      <c r="H277" s="149">
        <v>43556</v>
      </c>
      <c r="I277" s="149">
        <v>43738</v>
      </c>
      <c r="J277" s="68" t="str">
        <f t="shared" si="44"/>
        <v>01.04.19 - 30.09.19 (6 months)</v>
      </c>
      <c r="K277" s="61" t="s">
        <v>32</v>
      </c>
      <c r="L277" s="137">
        <v>700</v>
      </c>
      <c r="M277" s="137">
        <v>2300</v>
      </c>
      <c r="N277" s="69">
        <f t="shared" ref="N277:N302" si="49">IF(L277&gt;M277, (2400-L277+M277)/100, IF(L277=M277, 24, (M277-L277)/100))</f>
        <v>16</v>
      </c>
      <c r="O277" s="137">
        <v>700</v>
      </c>
      <c r="P277" s="137">
        <v>2300</v>
      </c>
      <c r="Q277" s="69">
        <f t="shared" ref="Q277:Q302" si="50">IF(O277&gt;P277, (2400-O277+P277)/100, IF(O277=P277, 24, (P277-O277)/100))</f>
        <v>16</v>
      </c>
      <c r="R277" s="137">
        <v>700</v>
      </c>
      <c r="S277" s="137">
        <v>2300</v>
      </c>
      <c r="T277" s="59">
        <f t="shared" si="48"/>
        <v>16</v>
      </c>
      <c r="U277" s="171">
        <v>284.52</v>
      </c>
      <c r="V277" s="171">
        <v>0</v>
      </c>
      <c r="W277" s="171">
        <v>0</v>
      </c>
      <c r="X277" s="171">
        <v>0</v>
      </c>
      <c r="Y277" s="175" t="s">
        <v>93</v>
      </c>
      <c r="Z277" s="171" t="s">
        <v>33</v>
      </c>
      <c r="AA277" s="171" t="s">
        <v>33</v>
      </c>
      <c r="AB277" s="171" t="s">
        <v>33</v>
      </c>
      <c r="AC277" s="171" t="s">
        <v>33</v>
      </c>
      <c r="AD277" s="171">
        <v>19.2</v>
      </c>
      <c r="AE277" s="171">
        <v>48</v>
      </c>
      <c r="AF277" s="171">
        <v>48</v>
      </c>
      <c r="AG277" s="171">
        <v>19.2</v>
      </c>
      <c r="AH277" s="171">
        <v>48</v>
      </c>
      <c r="AI277" s="171">
        <v>0</v>
      </c>
      <c r="AJ277" s="171">
        <v>0</v>
      </c>
      <c r="AK277" s="173" t="s">
        <v>93</v>
      </c>
      <c r="AL277" s="173" t="s">
        <v>33</v>
      </c>
      <c r="AM277" s="61" t="s">
        <v>94</v>
      </c>
      <c r="AN277" s="171" t="s">
        <v>33</v>
      </c>
      <c r="AO277" s="171" t="s">
        <v>33</v>
      </c>
      <c r="AP277" s="173" t="s">
        <v>230</v>
      </c>
    </row>
    <row r="278" spans="1:42" ht="25.5">
      <c r="A278" s="62">
        <f t="shared" si="43"/>
        <v>102.27100000000129</v>
      </c>
      <c r="B278" s="66" t="s">
        <v>316</v>
      </c>
      <c r="C278" s="78">
        <v>1.3</v>
      </c>
      <c r="D278" s="148" t="s">
        <v>228</v>
      </c>
      <c r="E278" s="148" t="s">
        <v>229</v>
      </c>
      <c r="F278" s="148" t="s">
        <v>92</v>
      </c>
      <c r="G278" s="148" t="s">
        <v>64</v>
      </c>
      <c r="H278" s="149">
        <v>43556</v>
      </c>
      <c r="I278" s="149">
        <v>43738</v>
      </c>
      <c r="J278" s="68" t="str">
        <f t="shared" si="44"/>
        <v>01.04.19 - 30.09.19 (6 months)</v>
      </c>
      <c r="K278" s="61" t="s">
        <v>32</v>
      </c>
      <c r="L278" s="137">
        <v>700</v>
      </c>
      <c r="M278" s="137">
        <v>2300</v>
      </c>
      <c r="N278" s="69">
        <f t="shared" si="49"/>
        <v>16</v>
      </c>
      <c r="O278" s="137">
        <v>700</v>
      </c>
      <c r="P278" s="137">
        <v>2300</v>
      </c>
      <c r="Q278" s="69">
        <f t="shared" si="50"/>
        <v>16</v>
      </c>
      <c r="R278" s="137">
        <v>700</v>
      </c>
      <c r="S278" s="137">
        <v>2300</v>
      </c>
      <c r="T278" s="59">
        <f t="shared" si="48"/>
        <v>16</v>
      </c>
      <c r="U278" s="171">
        <v>57.5</v>
      </c>
      <c r="V278" s="171">
        <v>0</v>
      </c>
      <c r="W278" s="171">
        <v>0</v>
      </c>
      <c r="X278" s="171">
        <v>0</v>
      </c>
      <c r="Y278" s="175" t="s">
        <v>93</v>
      </c>
      <c r="Z278" s="171" t="s">
        <v>33</v>
      </c>
      <c r="AA278" s="171" t="s">
        <v>33</v>
      </c>
      <c r="AB278" s="171" t="s">
        <v>33</v>
      </c>
      <c r="AC278" s="171" t="s">
        <v>33</v>
      </c>
      <c r="AD278" s="171">
        <v>0</v>
      </c>
      <c r="AE278" s="171">
        <v>0</v>
      </c>
      <c r="AF278" s="171">
        <v>0</v>
      </c>
      <c r="AG278" s="171">
        <v>0</v>
      </c>
      <c r="AH278" s="171">
        <v>0</v>
      </c>
      <c r="AI278" s="171">
        <v>14</v>
      </c>
      <c r="AJ278" s="171">
        <v>35</v>
      </c>
      <c r="AK278" s="173" t="s">
        <v>93</v>
      </c>
      <c r="AL278" s="173" t="s">
        <v>33</v>
      </c>
      <c r="AM278" s="61" t="s">
        <v>94</v>
      </c>
      <c r="AN278" s="171" t="s">
        <v>33</v>
      </c>
      <c r="AO278" s="171" t="s">
        <v>33</v>
      </c>
      <c r="AP278" s="173" t="s">
        <v>230</v>
      </c>
    </row>
    <row r="279" spans="1:42" ht="25.5">
      <c r="A279" s="62">
        <f t="shared" si="43"/>
        <v>102.2720000000013</v>
      </c>
      <c r="B279" s="66" t="s">
        <v>316</v>
      </c>
      <c r="C279" s="78">
        <v>1.3</v>
      </c>
      <c r="D279" s="148" t="s">
        <v>228</v>
      </c>
      <c r="E279" s="148" t="s">
        <v>229</v>
      </c>
      <c r="F279" s="148" t="s">
        <v>92</v>
      </c>
      <c r="G279" s="148" t="s">
        <v>64</v>
      </c>
      <c r="H279" s="149">
        <v>43739</v>
      </c>
      <c r="I279" s="149">
        <v>43921</v>
      </c>
      <c r="J279" s="68" t="str">
        <f t="shared" si="44"/>
        <v>01.10.19 - 31.03.20 (6 months)</v>
      </c>
      <c r="K279" s="61" t="s">
        <v>32</v>
      </c>
      <c r="L279" s="137">
        <v>2300</v>
      </c>
      <c r="M279" s="137">
        <v>2300</v>
      </c>
      <c r="N279" s="69">
        <f>IF(L279&gt;M279, (2400-L279+M279)/100, IF(L279=M279, 24, (M279-L279)/100))</f>
        <v>24</v>
      </c>
      <c r="O279" s="137">
        <v>2300</v>
      </c>
      <c r="P279" s="137">
        <v>2300</v>
      </c>
      <c r="Q279" s="69">
        <f t="shared" si="50"/>
        <v>24</v>
      </c>
      <c r="R279" s="137">
        <v>2300</v>
      </c>
      <c r="S279" s="137">
        <v>2300</v>
      </c>
      <c r="T279" s="59">
        <f t="shared" si="48"/>
        <v>24</v>
      </c>
      <c r="U279" s="171">
        <v>108.59</v>
      </c>
      <c r="V279" s="171">
        <v>0</v>
      </c>
      <c r="W279" s="171">
        <v>0</v>
      </c>
      <c r="X279" s="171">
        <v>0</v>
      </c>
      <c r="Y279" s="175" t="s">
        <v>93</v>
      </c>
      <c r="Z279" s="171" t="s">
        <v>33</v>
      </c>
      <c r="AA279" s="171" t="s">
        <v>33</v>
      </c>
      <c r="AB279" s="171" t="s">
        <v>33</v>
      </c>
      <c r="AC279" s="171" t="s">
        <v>33</v>
      </c>
      <c r="AD279" s="171">
        <v>0</v>
      </c>
      <c r="AE279" s="171">
        <v>0</v>
      </c>
      <c r="AF279" s="171">
        <v>0</v>
      </c>
      <c r="AG279" s="171">
        <v>0</v>
      </c>
      <c r="AH279" s="171">
        <v>0</v>
      </c>
      <c r="AI279" s="171">
        <v>19.2</v>
      </c>
      <c r="AJ279" s="171">
        <v>48</v>
      </c>
      <c r="AK279" s="173" t="s">
        <v>93</v>
      </c>
      <c r="AL279" s="173" t="s">
        <v>33</v>
      </c>
      <c r="AM279" s="61" t="s">
        <v>94</v>
      </c>
      <c r="AN279" s="171" t="s">
        <v>33</v>
      </c>
      <c r="AO279" s="171" t="s">
        <v>33</v>
      </c>
      <c r="AP279" s="173" t="s">
        <v>230</v>
      </c>
    </row>
    <row r="280" spans="1:42" ht="25.5">
      <c r="A280" s="62">
        <f t="shared" si="43"/>
        <v>102.2730000000013</v>
      </c>
      <c r="B280" s="66" t="s">
        <v>316</v>
      </c>
      <c r="C280" s="78">
        <v>1.3</v>
      </c>
      <c r="D280" s="148" t="s">
        <v>228</v>
      </c>
      <c r="E280" s="148" t="s">
        <v>229</v>
      </c>
      <c r="F280" s="148" t="s">
        <v>92</v>
      </c>
      <c r="G280" s="148" t="s">
        <v>64</v>
      </c>
      <c r="H280" s="149">
        <v>43739</v>
      </c>
      <c r="I280" s="149">
        <v>43921</v>
      </c>
      <c r="J280" s="68" t="str">
        <f t="shared" si="44"/>
        <v>01.10.19 - 31.03.20 (6 months)</v>
      </c>
      <c r="K280" s="61" t="s">
        <v>32</v>
      </c>
      <c r="L280" s="137">
        <v>2300</v>
      </c>
      <c r="M280" s="137">
        <v>2300</v>
      </c>
      <c r="N280" s="69">
        <f t="shared" si="49"/>
        <v>24</v>
      </c>
      <c r="O280" s="137">
        <v>2300</v>
      </c>
      <c r="P280" s="137">
        <v>2300</v>
      </c>
      <c r="Q280" s="69">
        <f t="shared" si="50"/>
        <v>24</v>
      </c>
      <c r="R280" s="137">
        <v>2300</v>
      </c>
      <c r="S280" s="137">
        <v>2300</v>
      </c>
      <c r="T280" s="59">
        <f t="shared" si="48"/>
        <v>24</v>
      </c>
      <c r="U280" s="171">
        <v>347.37</v>
      </c>
      <c r="V280" s="171">
        <v>0</v>
      </c>
      <c r="W280" s="171">
        <v>0</v>
      </c>
      <c r="X280" s="171">
        <v>0</v>
      </c>
      <c r="Y280" s="175" t="s">
        <v>93</v>
      </c>
      <c r="Z280" s="171" t="s">
        <v>33</v>
      </c>
      <c r="AA280" s="171" t="s">
        <v>33</v>
      </c>
      <c r="AB280" s="171" t="s">
        <v>33</v>
      </c>
      <c r="AC280" s="171" t="s">
        <v>33</v>
      </c>
      <c r="AD280" s="171">
        <v>19.2</v>
      </c>
      <c r="AE280" s="171">
        <v>48</v>
      </c>
      <c r="AF280" s="171">
        <v>48</v>
      </c>
      <c r="AG280" s="171">
        <v>19.2</v>
      </c>
      <c r="AH280" s="171">
        <v>48</v>
      </c>
      <c r="AI280" s="171">
        <v>0</v>
      </c>
      <c r="AJ280" s="171">
        <v>0</v>
      </c>
      <c r="AK280" s="173" t="s">
        <v>93</v>
      </c>
      <c r="AL280" s="173" t="s">
        <v>33</v>
      </c>
      <c r="AM280" s="61" t="s">
        <v>94</v>
      </c>
      <c r="AN280" s="171" t="s">
        <v>33</v>
      </c>
      <c r="AO280" s="171" t="s">
        <v>33</v>
      </c>
      <c r="AP280" s="173" t="s">
        <v>230</v>
      </c>
    </row>
    <row r="281" spans="1:42" ht="25.5">
      <c r="A281" s="62">
        <f t="shared" si="43"/>
        <v>102.27400000000131</v>
      </c>
      <c r="B281" s="66" t="s">
        <v>316</v>
      </c>
      <c r="C281" s="78">
        <v>1.3</v>
      </c>
      <c r="D281" s="148" t="s">
        <v>228</v>
      </c>
      <c r="E281" s="148" t="s">
        <v>229</v>
      </c>
      <c r="F281" s="148" t="s">
        <v>92</v>
      </c>
      <c r="G281" s="148" t="s">
        <v>64</v>
      </c>
      <c r="H281" s="149">
        <v>43922</v>
      </c>
      <c r="I281" s="149">
        <v>44104</v>
      </c>
      <c r="J281" s="68" t="str">
        <f t="shared" si="44"/>
        <v>01.04.20 - 30.09.20 (6 months)</v>
      </c>
      <c r="K281" s="61" t="s">
        <v>32</v>
      </c>
      <c r="L281" s="137">
        <v>2300</v>
      </c>
      <c r="M281" s="137">
        <v>2300</v>
      </c>
      <c r="N281" s="69">
        <f t="shared" si="49"/>
        <v>24</v>
      </c>
      <c r="O281" s="137">
        <v>2300</v>
      </c>
      <c r="P281" s="137">
        <v>2300</v>
      </c>
      <c r="Q281" s="69">
        <f t="shared" si="50"/>
        <v>24</v>
      </c>
      <c r="R281" s="137">
        <v>2300</v>
      </c>
      <c r="S281" s="137">
        <v>2300</v>
      </c>
      <c r="T281" s="59">
        <f t="shared" si="48"/>
        <v>24</v>
      </c>
      <c r="U281" s="171">
        <v>259.42</v>
      </c>
      <c r="V281" s="171">
        <v>0</v>
      </c>
      <c r="W281" s="171">
        <v>0</v>
      </c>
      <c r="X281" s="171">
        <v>0</v>
      </c>
      <c r="Y281" s="175" t="s">
        <v>93</v>
      </c>
      <c r="Z281" s="171" t="s">
        <v>33</v>
      </c>
      <c r="AA281" s="171" t="s">
        <v>33</v>
      </c>
      <c r="AB281" s="171" t="s">
        <v>33</v>
      </c>
      <c r="AC281" s="171" t="s">
        <v>33</v>
      </c>
      <c r="AD281" s="171">
        <v>19.2</v>
      </c>
      <c r="AE281" s="171">
        <v>48</v>
      </c>
      <c r="AF281" s="171">
        <v>48</v>
      </c>
      <c r="AG281" s="171">
        <v>19.2</v>
      </c>
      <c r="AH281" s="171">
        <v>48</v>
      </c>
      <c r="AI281" s="171">
        <v>0</v>
      </c>
      <c r="AJ281" s="171">
        <v>0</v>
      </c>
      <c r="AK281" s="173" t="s">
        <v>93</v>
      </c>
      <c r="AL281" s="173" t="s">
        <v>33</v>
      </c>
      <c r="AM281" s="61" t="s">
        <v>94</v>
      </c>
      <c r="AN281" s="171" t="s">
        <v>33</v>
      </c>
      <c r="AO281" s="171" t="s">
        <v>33</v>
      </c>
      <c r="AP281" s="173" t="s">
        <v>230</v>
      </c>
    </row>
    <row r="282" spans="1:42" ht="25.5">
      <c r="A282" s="62">
        <f t="shared" si="43"/>
        <v>102.27500000000131</v>
      </c>
      <c r="B282" s="66" t="s">
        <v>316</v>
      </c>
      <c r="C282" s="78">
        <v>1.3</v>
      </c>
      <c r="D282" s="148" t="s">
        <v>228</v>
      </c>
      <c r="E282" s="148" t="s">
        <v>229</v>
      </c>
      <c r="F282" s="148" t="s">
        <v>92</v>
      </c>
      <c r="G282" s="148" t="s">
        <v>64</v>
      </c>
      <c r="H282" s="149">
        <v>43922</v>
      </c>
      <c r="I282" s="149">
        <v>44104</v>
      </c>
      <c r="J282" s="68" t="str">
        <f t="shared" si="44"/>
        <v>01.04.20 - 30.09.20 (6 months)</v>
      </c>
      <c r="K282" s="61" t="s">
        <v>32</v>
      </c>
      <c r="L282" s="137">
        <v>2300</v>
      </c>
      <c r="M282" s="137">
        <v>2300</v>
      </c>
      <c r="N282" s="69">
        <f t="shared" si="49"/>
        <v>24</v>
      </c>
      <c r="O282" s="137">
        <v>2300</v>
      </c>
      <c r="P282" s="137">
        <v>2300</v>
      </c>
      <c r="Q282" s="69">
        <f t="shared" si="50"/>
        <v>24</v>
      </c>
      <c r="R282" s="137">
        <v>2300</v>
      </c>
      <c r="S282" s="137">
        <v>2300</v>
      </c>
      <c r="T282" s="59">
        <f t="shared" si="48"/>
        <v>24</v>
      </c>
      <c r="U282" s="171">
        <v>100.46</v>
      </c>
      <c r="V282" s="171">
        <v>0</v>
      </c>
      <c r="W282" s="171">
        <v>0</v>
      </c>
      <c r="X282" s="171">
        <v>0</v>
      </c>
      <c r="Y282" s="175" t="s">
        <v>93</v>
      </c>
      <c r="Z282" s="171" t="s">
        <v>33</v>
      </c>
      <c r="AA282" s="171" t="s">
        <v>33</v>
      </c>
      <c r="AB282" s="171" t="s">
        <v>33</v>
      </c>
      <c r="AC282" s="171" t="s">
        <v>33</v>
      </c>
      <c r="AD282" s="171">
        <v>0</v>
      </c>
      <c r="AE282" s="171">
        <v>0</v>
      </c>
      <c r="AF282" s="171">
        <v>0</v>
      </c>
      <c r="AG282" s="171">
        <v>0</v>
      </c>
      <c r="AH282" s="171">
        <v>0</v>
      </c>
      <c r="AI282" s="171">
        <v>19.2</v>
      </c>
      <c r="AJ282" s="171">
        <v>48</v>
      </c>
      <c r="AK282" s="173" t="s">
        <v>93</v>
      </c>
      <c r="AL282" s="173" t="s">
        <v>33</v>
      </c>
      <c r="AM282" s="61" t="s">
        <v>94</v>
      </c>
      <c r="AN282" s="171" t="s">
        <v>33</v>
      </c>
      <c r="AO282" s="171" t="s">
        <v>33</v>
      </c>
      <c r="AP282" s="173" t="s">
        <v>230</v>
      </c>
    </row>
    <row r="283" spans="1:42" ht="25.5">
      <c r="A283" s="64">
        <f t="shared" si="43"/>
        <v>102.27600000000132</v>
      </c>
      <c r="B283" s="66" t="s">
        <v>316</v>
      </c>
      <c r="C283" s="76">
        <v>1.3</v>
      </c>
      <c r="D283" s="135" t="s">
        <v>228</v>
      </c>
      <c r="E283" s="135" t="s">
        <v>229</v>
      </c>
      <c r="F283" s="135" t="s">
        <v>92</v>
      </c>
      <c r="G283" s="135" t="s">
        <v>64</v>
      </c>
      <c r="H283" s="136">
        <v>43556</v>
      </c>
      <c r="I283" s="136">
        <v>43738</v>
      </c>
      <c r="J283" s="68" t="str">
        <f t="shared" si="44"/>
        <v>01.04.19 - 30.09.19 (6 months)</v>
      </c>
      <c r="K283" s="58" t="s">
        <v>32</v>
      </c>
      <c r="L283" s="137">
        <v>2300</v>
      </c>
      <c r="M283" s="137">
        <v>700</v>
      </c>
      <c r="N283" s="69">
        <f t="shared" si="49"/>
        <v>8</v>
      </c>
      <c r="O283" s="137">
        <v>2300</v>
      </c>
      <c r="P283" s="137">
        <v>700</v>
      </c>
      <c r="Q283" s="69">
        <f t="shared" si="50"/>
        <v>8</v>
      </c>
      <c r="R283" s="137">
        <v>2300</v>
      </c>
      <c r="S283" s="137">
        <v>700</v>
      </c>
      <c r="T283" s="59">
        <f t="shared" si="48"/>
        <v>8</v>
      </c>
      <c r="U283" s="146">
        <v>209.24</v>
      </c>
      <c r="V283" s="146">
        <v>0</v>
      </c>
      <c r="W283" s="146">
        <v>0</v>
      </c>
      <c r="X283" s="146">
        <v>0</v>
      </c>
      <c r="Y283" s="175" t="s">
        <v>93</v>
      </c>
      <c r="Z283" s="146" t="s">
        <v>33</v>
      </c>
      <c r="AA283" s="146" t="s">
        <v>33</v>
      </c>
      <c r="AB283" s="146" t="s">
        <v>33</v>
      </c>
      <c r="AC283" s="146" t="s">
        <v>33</v>
      </c>
      <c r="AD283" s="146">
        <v>19.2</v>
      </c>
      <c r="AE283" s="146">
        <v>48</v>
      </c>
      <c r="AF283" s="146">
        <v>48</v>
      </c>
      <c r="AG283" s="146">
        <v>19.2</v>
      </c>
      <c r="AH283" s="146">
        <v>48</v>
      </c>
      <c r="AI283" s="146">
        <v>0</v>
      </c>
      <c r="AJ283" s="146">
        <v>0</v>
      </c>
      <c r="AK283" s="174" t="s">
        <v>93</v>
      </c>
      <c r="AL283" s="174" t="s">
        <v>33</v>
      </c>
      <c r="AM283" s="61" t="s">
        <v>98</v>
      </c>
      <c r="AN283" s="146" t="s">
        <v>33</v>
      </c>
      <c r="AO283" s="146" t="s">
        <v>33</v>
      </c>
      <c r="AP283" s="174" t="s">
        <v>231</v>
      </c>
    </row>
    <row r="284" spans="1:42" ht="25.5">
      <c r="A284" s="64">
        <f t="shared" si="43"/>
        <v>102.27700000000132</v>
      </c>
      <c r="B284" s="66" t="s">
        <v>316</v>
      </c>
      <c r="C284" s="76">
        <v>1.3</v>
      </c>
      <c r="D284" s="135" t="s">
        <v>228</v>
      </c>
      <c r="E284" s="135" t="s">
        <v>229</v>
      </c>
      <c r="F284" s="135" t="s">
        <v>92</v>
      </c>
      <c r="G284" s="135" t="s">
        <v>64</v>
      </c>
      <c r="H284" s="136">
        <v>43556</v>
      </c>
      <c r="I284" s="136">
        <v>43738</v>
      </c>
      <c r="J284" s="68" t="str">
        <f t="shared" si="44"/>
        <v>01.04.19 - 30.09.19 (6 months)</v>
      </c>
      <c r="K284" s="58" t="s">
        <v>32</v>
      </c>
      <c r="L284" s="137">
        <v>2300</v>
      </c>
      <c r="M284" s="137">
        <v>700</v>
      </c>
      <c r="N284" s="69">
        <f t="shared" si="49"/>
        <v>8</v>
      </c>
      <c r="O284" s="137">
        <v>2300</v>
      </c>
      <c r="P284" s="137">
        <v>700</v>
      </c>
      <c r="Q284" s="69">
        <f t="shared" si="50"/>
        <v>8</v>
      </c>
      <c r="R284" s="137">
        <v>2300</v>
      </c>
      <c r="S284" s="137">
        <v>700</v>
      </c>
      <c r="T284" s="59">
        <f t="shared" si="48"/>
        <v>8</v>
      </c>
      <c r="U284" s="146">
        <v>44.9</v>
      </c>
      <c r="V284" s="146">
        <v>0</v>
      </c>
      <c r="W284" s="146">
        <v>0</v>
      </c>
      <c r="X284" s="146">
        <v>0</v>
      </c>
      <c r="Y284" s="175" t="s">
        <v>93</v>
      </c>
      <c r="Z284" s="146" t="s">
        <v>33</v>
      </c>
      <c r="AA284" s="146" t="s">
        <v>33</v>
      </c>
      <c r="AB284" s="146" t="s">
        <v>33</v>
      </c>
      <c r="AC284" s="146" t="s">
        <v>33</v>
      </c>
      <c r="AD284" s="146">
        <v>0</v>
      </c>
      <c r="AE284" s="146">
        <v>0</v>
      </c>
      <c r="AF284" s="146">
        <v>0</v>
      </c>
      <c r="AG284" s="146">
        <v>0</v>
      </c>
      <c r="AH284" s="146">
        <v>0</v>
      </c>
      <c r="AI284" s="146">
        <v>6</v>
      </c>
      <c r="AJ284" s="146">
        <v>15</v>
      </c>
      <c r="AK284" s="174" t="s">
        <v>93</v>
      </c>
      <c r="AL284" s="174" t="s">
        <v>33</v>
      </c>
      <c r="AM284" s="61" t="s">
        <v>98</v>
      </c>
      <c r="AN284" s="146" t="s">
        <v>33</v>
      </c>
      <c r="AO284" s="146" t="s">
        <v>33</v>
      </c>
      <c r="AP284" s="174" t="s">
        <v>231</v>
      </c>
    </row>
    <row r="285" spans="1:42" ht="25.5">
      <c r="A285" s="64">
        <f t="shared" si="43"/>
        <v>102.27800000000133</v>
      </c>
      <c r="B285" s="66" t="s">
        <v>316</v>
      </c>
      <c r="C285" s="76">
        <v>1.3</v>
      </c>
      <c r="D285" s="135" t="s">
        <v>228</v>
      </c>
      <c r="E285" s="135" t="s">
        <v>229</v>
      </c>
      <c r="F285" s="135" t="s">
        <v>92</v>
      </c>
      <c r="G285" s="135" t="s">
        <v>64</v>
      </c>
      <c r="H285" s="136">
        <v>43556</v>
      </c>
      <c r="I285" s="136">
        <v>43738</v>
      </c>
      <c r="J285" s="68" t="str">
        <f t="shared" si="44"/>
        <v>01.04.19 - 30.09.19 (6 months)</v>
      </c>
      <c r="K285" s="58" t="s">
        <v>32</v>
      </c>
      <c r="L285" s="137">
        <v>700</v>
      </c>
      <c r="M285" s="137">
        <v>2300</v>
      </c>
      <c r="N285" s="69">
        <f t="shared" si="49"/>
        <v>16</v>
      </c>
      <c r="O285" s="137">
        <v>700</v>
      </c>
      <c r="P285" s="137">
        <v>2300</v>
      </c>
      <c r="Q285" s="69">
        <f t="shared" si="50"/>
        <v>16</v>
      </c>
      <c r="R285" s="137">
        <v>700</v>
      </c>
      <c r="S285" s="137">
        <v>2300</v>
      </c>
      <c r="T285" s="59">
        <f t="shared" si="48"/>
        <v>16</v>
      </c>
      <c r="U285" s="146">
        <v>262.47000000000003</v>
      </c>
      <c r="V285" s="146">
        <v>0</v>
      </c>
      <c r="W285" s="146">
        <v>0</v>
      </c>
      <c r="X285" s="146">
        <v>0</v>
      </c>
      <c r="Y285" s="175" t="s">
        <v>93</v>
      </c>
      <c r="Z285" s="146" t="s">
        <v>33</v>
      </c>
      <c r="AA285" s="146" t="s">
        <v>33</v>
      </c>
      <c r="AB285" s="146" t="s">
        <v>33</v>
      </c>
      <c r="AC285" s="146" t="s">
        <v>33</v>
      </c>
      <c r="AD285" s="146">
        <v>16.399999999999999</v>
      </c>
      <c r="AE285" s="146">
        <v>41</v>
      </c>
      <c r="AF285" s="146">
        <v>41</v>
      </c>
      <c r="AG285" s="146">
        <v>16.399999999999999</v>
      </c>
      <c r="AH285" s="146">
        <v>41</v>
      </c>
      <c r="AI285" s="146">
        <v>0</v>
      </c>
      <c r="AJ285" s="146">
        <v>0</v>
      </c>
      <c r="AK285" s="174" t="s">
        <v>93</v>
      </c>
      <c r="AL285" s="174" t="s">
        <v>33</v>
      </c>
      <c r="AM285" s="61" t="s">
        <v>98</v>
      </c>
      <c r="AN285" s="146" t="s">
        <v>33</v>
      </c>
      <c r="AO285" s="146" t="s">
        <v>33</v>
      </c>
      <c r="AP285" s="174" t="s">
        <v>231</v>
      </c>
    </row>
    <row r="286" spans="1:42" ht="25.5">
      <c r="A286" s="64">
        <f t="shared" si="43"/>
        <v>102.27900000000133</v>
      </c>
      <c r="B286" s="66" t="s">
        <v>316</v>
      </c>
      <c r="C286" s="76">
        <v>1.3</v>
      </c>
      <c r="D286" s="135" t="s">
        <v>228</v>
      </c>
      <c r="E286" s="135" t="s">
        <v>229</v>
      </c>
      <c r="F286" s="135" t="s">
        <v>92</v>
      </c>
      <c r="G286" s="135" t="s">
        <v>64</v>
      </c>
      <c r="H286" s="136">
        <v>43556</v>
      </c>
      <c r="I286" s="136">
        <v>43738</v>
      </c>
      <c r="J286" s="68" t="str">
        <f t="shared" si="44"/>
        <v>01.04.19 - 30.09.19 (6 months)</v>
      </c>
      <c r="K286" s="58" t="s">
        <v>32</v>
      </c>
      <c r="L286" s="137">
        <v>700</v>
      </c>
      <c r="M286" s="137">
        <v>2300</v>
      </c>
      <c r="N286" s="69">
        <f t="shared" si="49"/>
        <v>16</v>
      </c>
      <c r="O286" s="137">
        <v>700</v>
      </c>
      <c r="P286" s="137">
        <v>2300</v>
      </c>
      <c r="Q286" s="69">
        <f t="shared" si="50"/>
        <v>16</v>
      </c>
      <c r="R286" s="137">
        <v>700</v>
      </c>
      <c r="S286" s="137">
        <v>2300</v>
      </c>
      <c r="T286" s="59">
        <f t="shared" si="48"/>
        <v>16</v>
      </c>
      <c r="U286" s="146">
        <v>62.1</v>
      </c>
      <c r="V286" s="146">
        <v>0</v>
      </c>
      <c r="W286" s="146">
        <v>0</v>
      </c>
      <c r="X286" s="146">
        <v>0</v>
      </c>
      <c r="Y286" s="175" t="s">
        <v>93</v>
      </c>
      <c r="Z286" s="146" t="s">
        <v>33</v>
      </c>
      <c r="AA286" s="146" t="s">
        <v>33</v>
      </c>
      <c r="AB286" s="146" t="s">
        <v>33</v>
      </c>
      <c r="AC286" s="146" t="s">
        <v>33</v>
      </c>
      <c r="AD286" s="146">
        <v>0</v>
      </c>
      <c r="AE286" s="146">
        <v>0</v>
      </c>
      <c r="AF286" s="146">
        <v>0</v>
      </c>
      <c r="AG286" s="146">
        <v>0</v>
      </c>
      <c r="AH286" s="146">
        <v>0</v>
      </c>
      <c r="AI286" s="146">
        <v>14</v>
      </c>
      <c r="AJ286" s="146">
        <v>35</v>
      </c>
      <c r="AK286" s="174" t="s">
        <v>93</v>
      </c>
      <c r="AL286" s="174" t="s">
        <v>33</v>
      </c>
      <c r="AM286" s="61" t="s">
        <v>98</v>
      </c>
      <c r="AN286" s="146" t="s">
        <v>33</v>
      </c>
      <c r="AO286" s="146" t="s">
        <v>33</v>
      </c>
      <c r="AP286" s="174" t="s">
        <v>231</v>
      </c>
    </row>
    <row r="287" spans="1:42" ht="25.5">
      <c r="A287" s="64">
        <f t="shared" si="43"/>
        <v>102.28000000000134</v>
      </c>
      <c r="B287" s="75" t="s">
        <v>317</v>
      </c>
      <c r="C287" s="76" t="s">
        <v>320</v>
      </c>
      <c r="D287" s="135" t="s">
        <v>228</v>
      </c>
      <c r="E287" s="135" t="s">
        <v>229</v>
      </c>
      <c r="F287" s="135" t="s">
        <v>92</v>
      </c>
      <c r="G287" s="135" t="s">
        <v>64</v>
      </c>
      <c r="H287" s="136">
        <v>43739</v>
      </c>
      <c r="I287" s="136">
        <v>43921</v>
      </c>
      <c r="J287" s="68" t="str">
        <f t="shared" si="44"/>
        <v>01.10.19 - 31.03.20 (6 months)</v>
      </c>
      <c r="K287" s="58" t="s">
        <v>32</v>
      </c>
      <c r="L287" s="137">
        <v>2300</v>
      </c>
      <c r="M287" s="137">
        <v>700</v>
      </c>
      <c r="N287" s="69">
        <f t="shared" si="49"/>
        <v>8</v>
      </c>
      <c r="O287" s="137">
        <v>2300</v>
      </c>
      <c r="P287" s="137">
        <v>700</v>
      </c>
      <c r="Q287" s="69">
        <f t="shared" si="50"/>
        <v>8</v>
      </c>
      <c r="R287" s="137">
        <v>2300</v>
      </c>
      <c r="S287" s="137">
        <v>700</v>
      </c>
      <c r="T287" s="59">
        <f t="shared" si="48"/>
        <v>8</v>
      </c>
      <c r="U287" s="146">
        <v>256.67</v>
      </c>
      <c r="V287" s="146">
        <v>0</v>
      </c>
      <c r="W287" s="146">
        <v>0</v>
      </c>
      <c r="X287" s="146">
        <v>0</v>
      </c>
      <c r="Y287" s="175" t="s">
        <v>93</v>
      </c>
      <c r="Z287" s="146" t="s">
        <v>33</v>
      </c>
      <c r="AA287" s="146" t="s">
        <v>33</v>
      </c>
      <c r="AB287" s="146" t="s">
        <v>33</v>
      </c>
      <c r="AC287" s="146" t="s">
        <v>33</v>
      </c>
      <c r="AD287" s="146">
        <v>19.2</v>
      </c>
      <c r="AE287" s="146">
        <v>48</v>
      </c>
      <c r="AF287" s="146">
        <v>48</v>
      </c>
      <c r="AG287" s="146">
        <v>19.2</v>
      </c>
      <c r="AH287" s="146">
        <v>48</v>
      </c>
      <c r="AI287" s="146">
        <v>0</v>
      </c>
      <c r="AJ287" s="146">
        <v>0</v>
      </c>
      <c r="AK287" s="174" t="s">
        <v>93</v>
      </c>
      <c r="AL287" s="174" t="s">
        <v>33</v>
      </c>
      <c r="AM287" s="61" t="s">
        <v>115</v>
      </c>
      <c r="AN287" s="146" t="s">
        <v>33</v>
      </c>
      <c r="AO287" s="146" t="s">
        <v>33</v>
      </c>
      <c r="AP287" s="174" t="s">
        <v>231</v>
      </c>
    </row>
    <row r="288" spans="1:42" ht="25.5">
      <c r="A288" s="64">
        <f t="shared" si="43"/>
        <v>102.28100000000134</v>
      </c>
      <c r="B288" s="75" t="s">
        <v>317</v>
      </c>
      <c r="C288" s="76" t="s">
        <v>320</v>
      </c>
      <c r="D288" s="135" t="s">
        <v>228</v>
      </c>
      <c r="E288" s="135" t="s">
        <v>229</v>
      </c>
      <c r="F288" s="135" t="s">
        <v>92</v>
      </c>
      <c r="G288" s="135" t="s">
        <v>64</v>
      </c>
      <c r="H288" s="136">
        <v>43739</v>
      </c>
      <c r="I288" s="136">
        <v>43921</v>
      </c>
      <c r="J288" s="68" t="str">
        <f t="shared" si="44"/>
        <v>01.10.19 - 31.03.20 (6 months)</v>
      </c>
      <c r="K288" s="58" t="s">
        <v>32</v>
      </c>
      <c r="L288" s="137">
        <v>2300</v>
      </c>
      <c r="M288" s="137">
        <v>700</v>
      </c>
      <c r="N288" s="69">
        <f t="shared" si="49"/>
        <v>8</v>
      </c>
      <c r="O288" s="137">
        <v>2300</v>
      </c>
      <c r="P288" s="137">
        <v>700</v>
      </c>
      <c r="Q288" s="69">
        <f t="shared" si="50"/>
        <v>8</v>
      </c>
      <c r="R288" s="137">
        <v>2300</v>
      </c>
      <c r="S288" s="137">
        <v>700</v>
      </c>
      <c r="T288" s="59">
        <f t="shared" si="48"/>
        <v>8</v>
      </c>
      <c r="U288" s="146">
        <v>143.65</v>
      </c>
      <c r="V288" s="146">
        <v>0</v>
      </c>
      <c r="W288" s="146">
        <v>0</v>
      </c>
      <c r="X288" s="146">
        <v>0</v>
      </c>
      <c r="Y288" s="175" t="s">
        <v>93</v>
      </c>
      <c r="Z288" s="146" t="s">
        <v>33</v>
      </c>
      <c r="AA288" s="146" t="s">
        <v>33</v>
      </c>
      <c r="AB288" s="146" t="s">
        <v>33</v>
      </c>
      <c r="AC288" s="146" t="s">
        <v>33</v>
      </c>
      <c r="AD288" s="146">
        <v>0</v>
      </c>
      <c r="AE288" s="146">
        <v>0</v>
      </c>
      <c r="AF288" s="146">
        <v>0</v>
      </c>
      <c r="AG288" s="146">
        <v>0</v>
      </c>
      <c r="AH288" s="146">
        <v>0</v>
      </c>
      <c r="AI288" s="146">
        <v>19.2</v>
      </c>
      <c r="AJ288" s="146">
        <v>48</v>
      </c>
      <c r="AK288" s="174" t="s">
        <v>93</v>
      </c>
      <c r="AL288" s="174" t="s">
        <v>33</v>
      </c>
      <c r="AM288" s="61" t="s">
        <v>115</v>
      </c>
      <c r="AN288" s="146" t="s">
        <v>33</v>
      </c>
      <c r="AO288" s="146" t="s">
        <v>33</v>
      </c>
      <c r="AP288" s="174" t="s">
        <v>231</v>
      </c>
    </row>
    <row r="289" spans="1:42" ht="25.5">
      <c r="A289" s="64">
        <f t="shared" si="43"/>
        <v>102.28200000000135</v>
      </c>
      <c r="B289" s="66" t="s">
        <v>316</v>
      </c>
      <c r="C289" s="76">
        <v>1.3</v>
      </c>
      <c r="D289" s="135" t="s">
        <v>228</v>
      </c>
      <c r="E289" s="135" t="s">
        <v>229</v>
      </c>
      <c r="F289" s="135" t="s">
        <v>92</v>
      </c>
      <c r="G289" s="135" t="s">
        <v>64</v>
      </c>
      <c r="H289" s="136">
        <v>43922</v>
      </c>
      <c r="I289" s="136">
        <v>44104</v>
      </c>
      <c r="J289" s="68" t="str">
        <f t="shared" si="44"/>
        <v>01.04.20 - 30.09.20 (6 months)</v>
      </c>
      <c r="K289" s="58" t="s">
        <v>32</v>
      </c>
      <c r="L289" s="137">
        <v>2300</v>
      </c>
      <c r="M289" s="137">
        <v>2300</v>
      </c>
      <c r="N289" s="69">
        <f t="shared" si="49"/>
        <v>24</v>
      </c>
      <c r="O289" s="137">
        <v>2300</v>
      </c>
      <c r="P289" s="137">
        <v>2300</v>
      </c>
      <c r="Q289" s="69">
        <f t="shared" si="50"/>
        <v>24</v>
      </c>
      <c r="R289" s="137">
        <v>2300</v>
      </c>
      <c r="S289" s="137">
        <v>2300</v>
      </c>
      <c r="T289" s="59">
        <f t="shared" si="48"/>
        <v>24</v>
      </c>
      <c r="U289" s="146">
        <v>259.43</v>
      </c>
      <c r="V289" s="146">
        <v>0</v>
      </c>
      <c r="W289" s="146">
        <v>0</v>
      </c>
      <c r="X289" s="146">
        <v>0</v>
      </c>
      <c r="Y289" s="175" t="s">
        <v>93</v>
      </c>
      <c r="Z289" s="146" t="s">
        <v>33</v>
      </c>
      <c r="AA289" s="146" t="s">
        <v>33</v>
      </c>
      <c r="AB289" s="146" t="s">
        <v>33</v>
      </c>
      <c r="AC289" s="146" t="s">
        <v>33</v>
      </c>
      <c r="AD289" s="146">
        <v>19.2</v>
      </c>
      <c r="AE289" s="146">
        <v>48</v>
      </c>
      <c r="AF289" s="146">
        <v>48</v>
      </c>
      <c r="AG289" s="146">
        <v>19.2</v>
      </c>
      <c r="AH289" s="146">
        <v>48</v>
      </c>
      <c r="AI289" s="146">
        <v>0</v>
      </c>
      <c r="AJ289" s="146">
        <v>0</v>
      </c>
      <c r="AK289" s="174" t="s">
        <v>93</v>
      </c>
      <c r="AL289" s="174" t="s">
        <v>33</v>
      </c>
      <c r="AM289" s="61" t="s">
        <v>121</v>
      </c>
      <c r="AN289" s="146" t="s">
        <v>33</v>
      </c>
      <c r="AO289" s="146" t="s">
        <v>33</v>
      </c>
      <c r="AP289" s="174" t="s">
        <v>231</v>
      </c>
    </row>
    <row r="290" spans="1:42" ht="25.5">
      <c r="A290" s="64">
        <f t="shared" si="43"/>
        <v>102.28300000000135</v>
      </c>
      <c r="B290" s="66" t="s">
        <v>316</v>
      </c>
      <c r="C290" s="76">
        <v>1.3</v>
      </c>
      <c r="D290" s="135" t="s">
        <v>228</v>
      </c>
      <c r="E290" s="135" t="s">
        <v>229</v>
      </c>
      <c r="F290" s="135" t="s">
        <v>92</v>
      </c>
      <c r="G290" s="135" t="s">
        <v>64</v>
      </c>
      <c r="H290" s="136">
        <v>43922</v>
      </c>
      <c r="I290" s="136">
        <v>44104</v>
      </c>
      <c r="J290" s="68" t="str">
        <f t="shared" si="44"/>
        <v>01.04.20 - 30.09.20 (6 months)</v>
      </c>
      <c r="K290" s="58" t="s">
        <v>32</v>
      </c>
      <c r="L290" s="137">
        <v>2300</v>
      </c>
      <c r="M290" s="137">
        <v>2300</v>
      </c>
      <c r="N290" s="69">
        <f t="shared" si="49"/>
        <v>24</v>
      </c>
      <c r="O290" s="137">
        <v>2300</v>
      </c>
      <c r="P290" s="137">
        <v>2300</v>
      </c>
      <c r="Q290" s="69">
        <f t="shared" si="50"/>
        <v>24</v>
      </c>
      <c r="R290" s="137">
        <v>2300</v>
      </c>
      <c r="S290" s="137">
        <v>2300</v>
      </c>
      <c r="T290" s="59">
        <f t="shared" si="48"/>
        <v>24</v>
      </c>
      <c r="U290" s="146">
        <v>100.47</v>
      </c>
      <c r="V290" s="146">
        <v>0</v>
      </c>
      <c r="W290" s="146">
        <v>0</v>
      </c>
      <c r="X290" s="146">
        <v>0</v>
      </c>
      <c r="Y290" s="175" t="s">
        <v>93</v>
      </c>
      <c r="Z290" s="146" t="s">
        <v>33</v>
      </c>
      <c r="AA290" s="146" t="s">
        <v>33</v>
      </c>
      <c r="AB290" s="146" t="s">
        <v>33</v>
      </c>
      <c r="AC290" s="146" t="s">
        <v>33</v>
      </c>
      <c r="AD290" s="146">
        <v>0</v>
      </c>
      <c r="AE290" s="146">
        <v>0</v>
      </c>
      <c r="AF290" s="146">
        <v>0</v>
      </c>
      <c r="AG290" s="146">
        <v>0</v>
      </c>
      <c r="AH290" s="146">
        <v>0</v>
      </c>
      <c r="AI290" s="146">
        <v>19.2</v>
      </c>
      <c r="AJ290" s="146">
        <v>48</v>
      </c>
      <c r="AK290" s="174" t="s">
        <v>93</v>
      </c>
      <c r="AL290" s="174" t="s">
        <v>33</v>
      </c>
      <c r="AM290" s="61" t="s">
        <v>121</v>
      </c>
      <c r="AN290" s="146" t="s">
        <v>33</v>
      </c>
      <c r="AO290" s="146" t="s">
        <v>33</v>
      </c>
      <c r="AP290" s="174" t="s">
        <v>231</v>
      </c>
    </row>
    <row r="291" spans="1:42" ht="25.5">
      <c r="A291" s="64">
        <f t="shared" si="43"/>
        <v>102.28400000000136</v>
      </c>
      <c r="B291" s="66" t="s">
        <v>316</v>
      </c>
      <c r="C291" s="77">
        <v>1.1000000000000001</v>
      </c>
      <c r="D291" s="146" t="s">
        <v>232</v>
      </c>
      <c r="E291" s="146" t="s">
        <v>233</v>
      </c>
      <c r="F291" s="135" t="s">
        <v>92</v>
      </c>
      <c r="G291" s="135" t="s">
        <v>64</v>
      </c>
      <c r="H291" s="136">
        <v>43922</v>
      </c>
      <c r="I291" s="136">
        <v>44104</v>
      </c>
      <c r="J291" s="68" t="str">
        <f t="shared" si="44"/>
        <v>01.04.20 - 30.09.20 (6 months)</v>
      </c>
      <c r="K291" s="58" t="s">
        <v>32</v>
      </c>
      <c r="L291" s="137">
        <v>2300</v>
      </c>
      <c r="M291" s="137">
        <v>700</v>
      </c>
      <c r="N291" s="69">
        <f t="shared" si="49"/>
        <v>8</v>
      </c>
      <c r="O291" s="137">
        <v>2300</v>
      </c>
      <c r="P291" s="137">
        <v>700</v>
      </c>
      <c r="Q291" s="69">
        <f t="shared" si="50"/>
        <v>8</v>
      </c>
      <c r="R291" s="137">
        <v>2300</v>
      </c>
      <c r="S291" s="137">
        <v>700</v>
      </c>
      <c r="T291" s="59">
        <f t="shared" si="48"/>
        <v>8</v>
      </c>
      <c r="U291" s="146">
        <v>229.32</v>
      </c>
      <c r="V291" s="146">
        <v>0</v>
      </c>
      <c r="W291" s="146">
        <v>0</v>
      </c>
      <c r="X291" s="146">
        <v>0</v>
      </c>
      <c r="Y291" s="175" t="s">
        <v>93</v>
      </c>
      <c r="Z291" s="146" t="s">
        <v>33</v>
      </c>
      <c r="AA291" s="146" t="s">
        <v>33</v>
      </c>
      <c r="AB291" s="146" t="s">
        <v>33</v>
      </c>
      <c r="AC291" s="146" t="s">
        <v>33</v>
      </c>
      <c r="AD291" s="146">
        <v>19.2</v>
      </c>
      <c r="AE291" s="146">
        <v>48</v>
      </c>
      <c r="AF291" s="146">
        <v>48</v>
      </c>
      <c r="AG291" s="146">
        <v>19.2</v>
      </c>
      <c r="AH291" s="146">
        <v>48</v>
      </c>
      <c r="AI291" s="146">
        <v>0</v>
      </c>
      <c r="AJ291" s="146">
        <v>0</v>
      </c>
      <c r="AK291" s="174" t="s">
        <v>93</v>
      </c>
      <c r="AL291" s="174"/>
      <c r="AM291" s="61" t="s">
        <v>124</v>
      </c>
      <c r="AN291" s="146"/>
      <c r="AO291" s="146"/>
      <c r="AP291" s="174" t="s">
        <v>234</v>
      </c>
    </row>
    <row r="292" spans="1:42" ht="25.5">
      <c r="A292" s="64">
        <f t="shared" si="43"/>
        <v>102.28500000000136</v>
      </c>
      <c r="B292" s="66" t="s">
        <v>316</v>
      </c>
      <c r="C292" s="77">
        <v>1.1000000000000001</v>
      </c>
      <c r="D292" s="146" t="s">
        <v>232</v>
      </c>
      <c r="E292" s="146" t="s">
        <v>233</v>
      </c>
      <c r="F292" s="135" t="s">
        <v>92</v>
      </c>
      <c r="G292" s="135" t="s">
        <v>64</v>
      </c>
      <c r="H292" s="136">
        <v>43922</v>
      </c>
      <c r="I292" s="136">
        <v>44104</v>
      </c>
      <c r="J292" s="68" t="str">
        <f t="shared" si="44"/>
        <v>01.04.20 - 30.09.20 (6 months)</v>
      </c>
      <c r="K292" s="58" t="s">
        <v>32</v>
      </c>
      <c r="L292" s="137">
        <v>2300</v>
      </c>
      <c r="M292" s="137">
        <v>700</v>
      </c>
      <c r="N292" s="69">
        <f t="shared" si="49"/>
        <v>8</v>
      </c>
      <c r="O292" s="137">
        <v>2300</v>
      </c>
      <c r="P292" s="137">
        <v>700</v>
      </c>
      <c r="Q292" s="69">
        <f t="shared" si="50"/>
        <v>8</v>
      </c>
      <c r="R292" s="137">
        <v>2300</v>
      </c>
      <c r="S292" s="137">
        <v>700</v>
      </c>
      <c r="T292" s="59">
        <f t="shared" si="48"/>
        <v>8</v>
      </c>
      <c r="U292" s="146">
        <v>157.44999999999999</v>
      </c>
      <c r="V292" s="146">
        <v>0</v>
      </c>
      <c r="W292" s="146">
        <v>0</v>
      </c>
      <c r="X292" s="146">
        <v>0</v>
      </c>
      <c r="Y292" s="175" t="s">
        <v>93</v>
      </c>
      <c r="Z292" s="146" t="s">
        <v>33</v>
      </c>
      <c r="AA292" s="146" t="s">
        <v>33</v>
      </c>
      <c r="AB292" s="146" t="s">
        <v>33</v>
      </c>
      <c r="AC292" s="146" t="s">
        <v>33</v>
      </c>
      <c r="AD292" s="146">
        <v>0</v>
      </c>
      <c r="AE292" s="146">
        <v>0</v>
      </c>
      <c r="AF292" s="146">
        <v>0</v>
      </c>
      <c r="AG292" s="146">
        <v>0</v>
      </c>
      <c r="AH292" s="146">
        <v>0</v>
      </c>
      <c r="AI292" s="146">
        <v>19.2</v>
      </c>
      <c r="AJ292" s="146">
        <v>48</v>
      </c>
      <c r="AK292" s="174" t="s">
        <v>93</v>
      </c>
      <c r="AL292" s="174"/>
      <c r="AM292" s="61" t="s">
        <v>124</v>
      </c>
      <c r="AN292" s="146"/>
      <c r="AO292" s="146"/>
      <c r="AP292" s="174" t="s">
        <v>234</v>
      </c>
    </row>
    <row r="293" spans="1:42" ht="25.5">
      <c r="A293" s="64">
        <f t="shared" si="43"/>
        <v>102.28600000000137</v>
      </c>
      <c r="B293" s="66" t="s">
        <v>316</v>
      </c>
      <c r="C293" s="77">
        <v>1.3</v>
      </c>
      <c r="D293" s="146" t="s">
        <v>232</v>
      </c>
      <c r="E293" s="146" t="s">
        <v>233</v>
      </c>
      <c r="F293" s="135" t="s">
        <v>92</v>
      </c>
      <c r="G293" s="135" t="s">
        <v>64</v>
      </c>
      <c r="H293" s="136">
        <v>43922</v>
      </c>
      <c r="I293" s="136">
        <v>44104</v>
      </c>
      <c r="J293" s="68" t="str">
        <f t="shared" si="44"/>
        <v>01.04.20 - 30.09.20 (6 months)</v>
      </c>
      <c r="K293" s="58" t="s">
        <v>32</v>
      </c>
      <c r="L293" s="137">
        <v>2300</v>
      </c>
      <c r="M293" s="137">
        <v>2300</v>
      </c>
      <c r="N293" s="69">
        <f t="shared" si="49"/>
        <v>24</v>
      </c>
      <c r="O293" s="137">
        <v>2300</v>
      </c>
      <c r="P293" s="137">
        <v>2300</v>
      </c>
      <c r="Q293" s="69">
        <f t="shared" si="50"/>
        <v>24</v>
      </c>
      <c r="R293" s="137">
        <v>2300</v>
      </c>
      <c r="S293" s="137">
        <v>2300</v>
      </c>
      <c r="T293" s="59">
        <f t="shared" si="48"/>
        <v>24</v>
      </c>
      <c r="U293" s="146">
        <v>284.33</v>
      </c>
      <c r="V293" s="146">
        <v>0</v>
      </c>
      <c r="W293" s="146">
        <v>0</v>
      </c>
      <c r="X293" s="146">
        <v>0</v>
      </c>
      <c r="Y293" s="175" t="s">
        <v>93</v>
      </c>
      <c r="Z293" s="146" t="s">
        <v>33</v>
      </c>
      <c r="AA293" s="146" t="s">
        <v>33</v>
      </c>
      <c r="AB293" s="146" t="s">
        <v>33</v>
      </c>
      <c r="AC293" s="146" t="s">
        <v>33</v>
      </c>
      <c r="AD293" s="146">
        <v>19.2</v>
      </c>
      <c r="AE293" s="146">
        <v>48</v>
      </c>
      <c r="AF293" s="146">
        <v>48</v>
      </c>
      <c r="AG293" s="146">
        <v>19.2</v>
      </c>
      <c r="AH293" s="146">
        <v>48</v>
      </c>
      <c r="AI293" s="146">
        <v>0</v>
      </c>
      <c r="AJ293" s="146">
        <v>0</v>
      </c>
      <c r="AK293" s="174" t="s">
        <v>93</v>
      </c>
      <c r="AL293" s="174"/>
      <c r="AM293" s="61" t="s">
        <v>126</v>
      </c>
      <c r="AN293" s="146"/>
      <c r="AO293" s="146"/>
      <c r="AP293" s="174" t="s">
        <v>235</v>
      </c>
    </row>
    <row r="294" spans="1:42" ht="25.5">
      <c r="A294" s="64">
        <f t="shared" si="43"/>
        <v>102.28700000000137</v>
      </c>
      <c r="B294" s="66" t="s">
        <v>316</v>
      </c>
      <c r="C294" s="77">
        <v>1.3</v>
      </c>
      <c r="D294" s="146" t="s">
        <v>232</v>
      </c>
      <c r="E294" s="146" t="s">
        <v>233</v>
      </c>
      <c r="F294" s="135" t="s">
        <v>92</v>
      </c>
      <c r="G294" s="135" t="s">
        <v>64</v>
      </c>
      <c r="H294" s="136">
        <v>43922</v>
      </c>
      <c r="I294" s="136">
        <v>44104</v>
      </c>
      <c r="J294" s="68" t="str">
        <f t="shared" si="44"/>
        <v>01.04.20 - 30.09.20 (6 months)</v>
      </c>
      <c r="K294" s="58" t="s">
        <v>32</v>
      </c>
      <c r="L294" s="137">
        <v>2300</v>
      </c>
      <c r="M294" s="137">
        <v>2300</v>
      </c>
      <c r="N294" s="69">
        <f t="shared" si="49"/>
        <v>24</v>
      </c>
      <c r="O294" s="137">
        <v>2300</v>
      </c>
      <c r="P294" s="137">
        <v>2300</v>
      </c>
      <c r="Q294" s="69">
        <f t="shared" si="50"/>
        <v>24</v>
      </c>
      <c r="R294" s="137">
        <v>2300</v>
      </c>
      <c r="S294" s="137">
        <v>2300</v>
      </c>
      <c r="T294" s="59">
        <f t="shared" si="48"/>
        <v>24</v>
      </c>
      <c r="U294" s="146">
        <v>110.1</v>
      </c>
      <c r="V294" s="146">
        <v>0</v>
      </c>
      <c r="W294" s="146">
        <v>0</v>
      </c>
      <c r="X294" s="146">
        <v>0</v>
      </c>
      <c r="Y294" s="175" t="s">
        <v>93</v>
      </c>
      <c r="Z294" s="146" t="s">
        <v>33</v>
      </c>
      <c r="AA294" s="146" t="s">
        <v>33</v>
      </c>
      <c r="AB294" s="146" t="s">
        <v>33</v>
      </c>
      <c r="AC294" s="146" t="s">
        <v>33</v>
      </c>
      <c r="AD294" s="146">
        <v>0</v>
      </c>
      <c r="AE294" s="146">
        <v>0</v>
      </c>
      <c r="AF294" s="146">
        <v>0</v>
      </c>
      <c r="AG294" s="146">
        <v>0</v>
      </c>
      <c r="AH294" s="146">
        <v>0</v>
      </c>
      <c r="AI294" s="146">
        <v>19.2</v>
      </c>
      <c r="AJ294" s="146">
        <v>48</v>
      </c>
      <c r="AK294" s="174" t="s">
        <v>93</v>
      </c>
      <c r="AL294" s="174" t="s">
        <v>33</v>
      </c>
      <c r="AM294" s="61" t="s">
        <v>126</v>
      </c>
      <c r="AN294" s="146"/>
      <c r="AO294" s="146"/>
      <c r="AP294" s="174" t="s">
        <v>235</v>
      </c>
    </row>
    <row r="295" spans="1:42" ht="25.5">
      <c r="A295" s="62">
        <f t="shared" si="43"/>
        <v>102.28800000000138</v>
      </c>
      <c r="B295" s="66" t="s">
        <v>316</v>
      </c>
      <c r="C295" s="79">
        <v>1.3</v>
      </c>
      <c r="D295" s="171" t="s">
        <v>236</v>
      </c>
      <c r="E295" s="171" t="s">
        <v>237</v>
      </c>
      <c r="F295" s="148" t="s">
        <v>92</v>
      </c>
      <c r="G295" s="148" t="s">
        <v>64</v>
      </c>
      <c r="H295" s="149">
        <v>43739</v>
      </c>
      <c r="I295" s="149">
        <v>43921</v>
      </c>
      <c r="J295" s="68" t="str">
        <f t="shared" si="44"/>
        <v>01.10.19 - 31.03.20 (6 months)</v>
      </c>
      <c r="K295" s="61" t="s">
        <v>32</v>
      </c>
      <c r="L295" s="137">
        <v>2300</v>
      </c>
      <c r="M295" s="137">
        <v>700</v>
      </c>
      <c r="N295" s="69">
        <f t="shared" si="49"/>
        <v>8</v>
      </c>
      <c r="O295" s="137">
        <v>2300</v>
      </c>
      <c r="P295" s="137">
        <v>700</v>
      </c>
      <c r="Q295" s="69">
        <f t="shared" si="50"/>
        <v>8</v>
      </c>
      <c r="R295" s="137">
        <v>2300</v>
      </c>
      <c r="S295" s="137">
        <v>700</v>
      </c>
      <c r="T295" s="59">
        <f t="shared" si="48"/>
        <v>8</v>
      </c>
      <c r="U295" s="171">
        <v>405.26</v>
      </c>
      <c r="V295" s="171">
        <v>0</v>
      </c>
      <c r="W295" s="171">
        <v>0</v>
      </c>
      <c r="X295" s="171">
        <v>0</v>
      </c>
      <c r="Y295" s="175" t="s">
        <v>93</v>
      </c>
      <c r="Z295" s="171" t="s">
        <v>33</v>
      </c>
      <c r="AA295" s="171" t="s">
        <v>33</v>
      </c>
      <c r="AB295" s="171" t="s">
        <v>33</v>
      </c>
      <c r="AC295" s="171" t="s">
        <v>33</v>
      </c>
      <c r="AD295" s="171">
        <v>19.2</v>
      </c>
      <c r="AE295" s="171">
        <v>48</v>
      </c>
      <c r="AF295" s="171">
        <v>48</v>
      </c>
      <c r="AG295" s="171">
        <v>19.2</v>
      </c>
      <c r="AH295" s="171">
        <v>48</v>
      </c>
      <c r="AI295" s="171">
        <v>0</v>
      </c>
      <c r="AJ295" s="171">
        <v>0</v>
      </c>
      <c r="AK295" s="173" t="s">
        <v>93</v>
      </c>
      <c r="AL295" s="173" t="s">
        <v>33</v>
      </c>
      <c r="AM295" s="61" t="s">
        <v>152</v>
      </c>
      <c r="AN295" s="171"/>
      <c r="AO295" s="171"/>
      <c r="AP295" s="173" t="s">
        <v>238</v>
      </c>
    </row>
    <row r="296" spans="1:42" ht="25.5">
      <c r="A296" s="62">
        <f t="shared" si="43"/>
        <v>102.28900000000138</v>
      </c>
      <c r="B296" s="66" t="s">
        <v>316</v>
      </c>
      <c r="C296" s="79">
        <v>1.3</v>
      </c>
      <c r="D296" s="171" t="s">
        <v>236</v>
      </c>
      <c r="E296" s="171" t="s">
        <v>237</v>
      </c>
      <c r="F296" s="148" t="s">
        <v>92</v>
      </c>
      <c r="G296" s="148" t="s">
        <v>64</v>
      </c>
      <c r="H296" s="149">
        <v>43739</v>
      </c>
      <c r="I296" s="149">
        <v>43921</v>
      </c>
      <c r="J296" s="68" t="str">
        <f t="shared" si="44"/>
        <v>01.10.19 - 31.03.20 (6 months)</v>
      </c>
      <c r="K296" s="61" t="s">
        <v>32</v>
      </c>
      <c r="L296" s="137">
        <v>2300</v>
      </c>
      <c r="M296" s="137">
        <v>700</v>
      </c>
      <c r="N296" s="69">
        <f t="shared" si="49"/>
        <v>8</v>
      </c>
      <c r="O296" s="137">
        <v>2300</v>
      </c>
      <c r="P296" s="137">
        <v>700</v>
      </c>
      <c r="Q296" s="69">
        <f t="shared" si="50"/>
        <v>8</v>
      </c>
      <c r="R296" s="137">
        <v>2300</v>
      </c>
      <c r="S296" s="137">
        <v>700</v>
      </c>
      <c r="T296" s="59">
        <f t="shared" si="48"/>
        <v>8</v>
      </c>
      <c r="U296" s="171">
        <v>70.88</v>
      </c>
      <c r="V296" s="171">
        <v>0</v>
      </c>
      <c r="W296" s="171">
        <v>0</v>
      </c>
      <c r="X296" s="171">
        <v>0</v>
      </c>
      <c r="Y296" s="175" t="s">
        <v>93</v>
      </c>
      <c r="Z296" s="171" t="s">
        <v>33</v>
      </c>
      <c r="AA296" s="171" t="s">
        <v>33</v>
      </c>
      <c r="AB296" s="171" t="s">
        <v>33</v>
      </c>
      <c r="AC296" s="171" t="s">
        <v>33</v>
      </c>
      <c r="AD296" s="171">
        <v>0</v>
      </c>
      <c r="AE296" s="171">
        <v>0</v>
      </c>
      <c r="AF296" s="171">
        <v>0</v>
      </c>
      <c r="AG296" s="171">
        <v>0</v>
      </c>
      <c r="AH296" s="171">
        <v>0</v>
      </c>
      <c r="AI296" s="171">
        <v>6</v>
      </c>
      <c r="AJ296" s="171">
        <v>15</v>
      </c>
      <c r="AK296" s="173" t="s">
        <v>93</v>
      </c>
      <c r="AL296" s="173" t="s">
        <v>33</v>
      </c>
      <c r="AM296" s="61" t="s">
        <v>152</v>
      </c>
      <c r="AN296" s="171"/>
      <c r="AO296" s="171"/>
      <c r="AP296" s="173" t="s">
        <v>238</v>
      </c>
    </row>
    <row r="297" spans="1:42" ht="25.5">
      <c r="A297" s="62">
        <f t="shared" si="43"/>
        <v>102.29000000000138</v>
      </c>
      <c r="B297" s="66" t="s">
        <v>316</v>
      </c>
      <c r="C297" s="79">
        <v>1.3</v>
      </c>
      <c r="D297" s="171" t="s">
        <v>236</v>
      </c>
      <c r="E297" s="171" t="s">
        <v>237</v>
      </c>
      <c r="F297" s="148" t="s">
        <v>92</v>
      </c>
      <c r="G297" s="148" t="s">
        <v>64</v>
      </c>
      <c r="H297" s="149">
        <v>43739</v>
      </c>
      <c r="I297" s="149">
        <v>43921</v>
      </c>
      <c r="J297" s="68" t="str">
        <f t="shared" si="44"/>
        <v>01.10.19 - 31.03.20 (6 months)</v>
      </c>
      <c r="K297" s="61" t="s">
        <v>32</v>
      </c>
      <c r="L297" s="137">
        <v>700</v>
      </c>
      <c r="M297" s="137">
        <v>2300</v>
      </c>
      <c r="N297" s="69">
        <f t="shared" si="49"/>
        <v>16</v>
      </c>
      <c r="O297" s="137">
        <v>700</v>
      </c>
      <c r="P297" s="137">
        <v>2300</v>
      </c>
      <c r="Q297" s="69">
        <f t="shared" si="50"/>
        <v>16</v>
      </c>
      <c r="R297" s="137">
        <v>700</v>
      </c>
      <c r="S297" s="137">
        <v>2300</v>
      </c>
      <c r="T297" s="59">
        <f t="shared" si="48"/>
        <v>16</v>
      </c>
      <c r="U297" s="171">
        <v>452.14</v>
      </c>
      <c r="V297" s="171">
        <v>0</v>
      </c>
      <c r="W297" s="171">
        <v>0</v>
      </c>
      <c r="X297" s="171">
        <v>0</v>
      </c>
      <c r="Y297" s="175" t="s">
        <v>93</v>
      </c>
      <c r="Z297" s="171" t="s">
        <v>33</v>
      </c>
      <c r="AA297" s="171" t="s">
        <v>33</v>
      </c>
      <c r="AB297" s="171" t="s">
        <v>33</v>
      </c>
      <c r="AC297" s="171" t="s">
        <v>33</v>
      </c>
      <c r="AD297" s="171">
        <v>14</v>
      </c>
      <c r="AE297" s="171">
        <v>35</v>
      </c>
      <c r="AF297" s="171">
        <v>35</v>
      </c>
      <c r="AG297" s="171">
        <v>14</v>
      </c>
      <c r="AH297" s="171">
        <v>35</v>
      </c>
      <c r="AI297" s="171">
        <v>0</v>
      </c>
      <c r="AJ297" s="171">
        <v>0</v>
      </c>
      <c r="AK297" s="173" t="s">
        <v>93</v>
      </c>
      <c r="AL297" s="173" t="s">
        <v>33</v>
      </c>
      <c r="AM297" s="61" t="s">
        <v>152</v>
      </c>
      <c r="AN297" s="171"/>
      <c r="AO297" s="171"/>
      <c r="AP297" s="173" t="s">
        <v>238</v>
      </c>
    </row>
    <row r="298" spans="1:42" ht="25.5">
      <c r="A298" s="62">
        <f t="shared" si="43"/>
        <v>102.29100000000139</v>
      </c>
      <c r="B298" s="66" t="s">
        <v>316</v>
      </c>
      <c r="C298" s="79">
        <v>1.3</v>
      </c>
      <c r="D298" s="171" t="s">
        <v>236</v>
      </c>
      <c r="E298" s="171" t="s">
        <v>237</v>
      </c>
      <c r="F298" s="148" t="s">
        <v>92</v>
      </c>
      <c r="G298" s="148" t="s">
        <v>64</v>
      </c>
      <c r="H298" s="149">
        <v>43739</v>
      </c>
      <c r="I298" s="149">
        <v>43921</v>
      </c>
      <c r="J298" s="68" t="str">
        <f t="shared" si="44"/>
        <v>01.10.19 - 31.03.20 (6 months)</v>
      </c>
      <c r="K298" s="61" t="s">
        <v>32</v>
      </c>
      <c r="L298" s="137">
        <v>700</v>
      </c>
      <c r="M298" s="137">
        <v>2300</v>
      </c>
      <c r="N298" s="69">
        <f t="shared" si="49"/>
        <v>16</v>
      </c>
      <c r="O298" s="137">
        <v>700</v>
      </c>
      <c r="P298" s="137">
        <v>2300</v>
      </c>
      <c r="Q298" s="69">
        <f t="shared" si="50"/>
        <v>16</v>
      </c>
      <c r="R298" s="137">
        <v>700</v>
      </c>
      <c r="S298" s="137">
        <v>2300</v>
      </c>
      <c r="T298" s="59">
        <f t="shared" si="48"/>
        <v>16</v>
      </c>
      <c r="U298" s="171">
        <v>104.84</v>
      </c>
      <c r="V298" s="171">
        <v>0</v>
      </c>
      <c r="W298" s="171">
        <v>0</v>
      </c>
      <c r="X298" s="171">
        <v>0</v>
      </c>
      <c r="Y298" s="175" t="s">
        <v>93</v>
      </c>
      <c r="Z298" s="171" t="s">
        <v>33</v>
      </c>
      <c r="AA298" s="171" t="s">
        <v>33</v>
      </c>
      <c r="AB298" s="171" t="s">
        <v>33</v>
      </c>
      <c r="AC298" s="171" t="s">
        <v>33</v>
      </c>
      <c r="AD298" s="171">
        <v>0</v>
      </c>
      <c r="AE298" s="171">
        <v>0</v>
      </c>
      <c r="AF298" s="171">
        <v>0</v>
      </c>
      <c r="AG298" s="171">
        <v>0</v>
      </c>
      <c r="AH298" s="171">
        <v>0</v>
      </c>
      <c r="AI298" s="171">
        <v>14</v>
      </c>
      <c r="AJ298" s="171">
        <v>35</v>
      </c>
      <c r="AK298" s="173" t="s">
        <v>93</v>
      </c>
      <c r="AL298" s="173" t="s">
        <v>33</v>
      </c>
      <c r="AM298" s="61" t="s">
        <v>152</v>
      </c>
      <c r="AN298" s="171"/>
      <c r="AO298" s="171"/>
      <c r="AP298" s="173" t="s">
        <v>238</v>
      </c>
    </row>
    <row r="299" spans="1:42" ht="25.5">
      <c r="A299" s="62">
        <f t="shared" si="43"/>
        <v>102.29200000000139</v>
      </c>
      <c r="B299" s="66" t="s">
        <v>316</v>
      </c>
      <c r="C299" s="79">
        <v>1.3</v>
      </c>
      <c r="D299" s="171" t="s">
        <v>236</v>
      </c>
      <c r="E299" s="171" t="s">
        <v>237</v>
      </c>
      <c r="F299" s="148" t="s">
        <v>92</v>
      </c>
      <c r="G299" s="148" t="s">
        <v>64</v>
      </c>
      <c r="H299" s="149">
        <v>43922</v>
      </c>
      <c r="I299" s="149">
        <v>44104</v>
      </c>
      <c r="J299" s="68" t="str">
        <f t="shared" si="44"/>
        <v>01.04.20 - 30.09.20 (6 months)</v>
      </c>
      <c r="K299" s="61" t="s">
        <v>32</v>
      </c>
      <c r="L299" s="137">
        <v>2300</v>
      </c>
      <c r="M299" s="137">
        <v>2300</v>
      </c>
      <c r="N299" s="69">
        <f t="shared" si="49"/>
        <v>24</v>
      </c>
      <c r="O299" s="137">
        <v>2300</v>
      </c>
      <c r="P299" s="137">
        <v>2300</v>
      </c>
      <c r="Q299" s="69">
        <f t="shared" si="50"/>
        <v>24</v>
      </c>
      <c r="R299" s="137">
        <v>2300</v>
      </c>
      <c r="S299" s="137">
        <v>2300</v>
      </c>
      <c r="T299" s="59">
        <f t="shared" si="48"/>
        <v>24</v>
      </c>
      <c r="U299" s="171">
        <v>181.97</v>
      </c>
      <c r="V299" s="171">
        <v>0</v>
      </c>
      <c r="W299" s="171">
        <v>0</v>
      </c>
      <c r="X299" s="171">
        <v>0</v>
      </c>
      <c r="Y299" s="175" t="s">
        <v>93</v>
      </c>
      <c r="Z299" s="171" t="s">
        <v>33</v>
      </c>
      <c r="AA299" s="171" t="s">
        <v>33</v>
      </c>
      <c r="AB299" s="171" t="s">
        <v>33</v>
      </c>
      <c r="AC299" s="171" t="s">
        <v>33</v>
      </c>
      <c r="AD299" s="171">
        <v>0</v>
      </c>
      <c r="AE299" s="171">
        <v>0</v>
      </c>
      <c r="AF299" s="171">
        <v>0</v>
      </c>
      <c r="AG299" s="171">
        <v>0</v>
      </c>
      <c r="AH299" s="171">
        <v>0</v>
      </c>
      <c r="AI299" s="171">
        <v>19.2</v>
      </c>
      <c r="AJ299" s="171">
        <v>48</v>
      </c>
      <c r="AK299" s="173" t="s">
        <v>93</v>
      </c>
      <c r="AL299" s="173" t="s">
        <v>33</v>
      </c>
      <c r="AM299" s="61" t="s">
        <v>152</v>
      </c>
      <c r="AN299" s="171"/>
      <c r="AO299" s="171"/>
      <c r="AP299" s="173" t="s">
        <v>238</v>
      </c>
    </row>
    <row r="300" spans="1:42" ht="25.5">
      <c r="A300" s="62">
        <f t="shared" si="43"/>
        <v>102.2930000000014</v>
      </c>
      <c r="B300" s="66" t="s">
        <v>316</v>
      </c>
      <c r="C300" s="79">
        <v>1.3</v>
      </c>
      <c r="D300" s="171" t="s">
        <v>236</v>
      </c>
      <c r="E300" s="171" t="s">
        <v>237</v>
      </c>
      <c r="F300" s="148" t="s">
        <v>92</v>
      </c>
      <c r="G300" s="148" t="s">
        <v>64</v>
      </c>
      <c r="H300" s="149">
        <v>43922</v>
      </c>
      <c r="I300" s="149">
        <v>44104</v>
      </c>
      <c r="J300" s="68" t="str">
        <f t="shared" si="44"/>
        <v>01.04.20 - 30.09.20 (6 months)</v>
      </c>
      <c r="K300" s="61" t="s">
        <v>32</v>
      </c>
      <c r="L300" s="137">
        <v>2300</v>
      </c>
      <c r="M300" s="137">
        <v>2300</v>
      </c>
      <c r="N300" s="69">
        <f t="shared" si="49"/>
        <v>24</v>
      </c>
      <c r="O300" s="137">
        <v>2300</v>
      </c>
      <c r="P300" s="137">
        <v>2300</v>
      </c>
      <c r="Q300" s="69">
        <f t="shared" si="50"/>
        <v>24</v>
      </c>
      <c r="R300" s="137">
        <v>2300</v>
      </c>
      <c r="S300" s="137">
        <v>2300</v>
      </c>
      <c r="T300" s="59">
        <f t="shared" si="48"/>
        <v>24</v>
      </c>
      <c r="U300" s="171">
        <v>265.02999999999997</v>
      </c>
      <c r="V300" s="171">
        <v>0</v>
      </c>
      <c r="W300" s="171">
        <v>0</v>
      </c>
      <c r="X300" s="171">
        <v>0</v>
      </c>
      <c r="Y300" s="175" t="s">
        <v>93</v>
      </c>
      <c r="Z300" s="171" t="s">
        <v>33</v>
      </c>
      <c r="AA300" s="171" t="s">
        <v>33</v>
      </c>
      <c r="AB300" s="171" t="s">
        <v>33</v>
      </c>
      <c r="AC300" s="171" t="s">
        <v>33</v>
      </c>
      <c r="AD300" s="171">
        <v>19.2</v>
      </c>
      <c r="AE300" s="171">
        <v>48</v>
      </c>
      <c r="AF300" s="171">
        <v>48</v>
      </c>
      <c r="AG300" s="171">
        <v>19.2</v>
      </c>
      <c r="AH300" s="171">
        <v>48</v>
      </c>
      <c r="AI300" s="171">
        <v>0</v>
      </c>
      <c r="AJ300" s="171">
        <v>0</v>
      </c>
      <c r="AK300" s="173" t="s">
        <v>93</v>
      </c>
      <c r="AL300" s="173" t="s">
        <v>33</v>
      </c>
      <c r="AM300" s="61" t="s">
        <v>152</v>
      </c>
      <c r="AN300" s="171"/>
      <c r="AO300" s="171"/>
      <c r="AP300" s="173" t="s">
        <v>238</v>
      </c>
    </row>
    <row r="301" spans="1:42" ht="25.5">
      <c r="A301" s="62">
        <f t="shared" si="43"/>
        <v>102.2940000000014</v>
      </c>
      <c r="B301" s="66" t="s">
        <v>316</v>
      </c>
      <c r="C301" s="79">
        <v>1.3</v>
      </c>
      <c r="D301" s="171" t="s">
        <v>236</v>
      </c>
      <c r="E301" s="171" t="s">
        <v>237</v>
      </c>
      <c r="F301" s="148" t="s">
        <v>92</v>
      </c>
      <c r="G301" s="148" t="s">
        <v>64</v>
      </c>
      <c r="H301" s="149">
        <v>43922</v>
      </c>
      <c r="I301" s="149">
        <v>44104</v>
      </c>
      <c r="J301" s="68" t="str">
        <f t="shared" si="44"/>
        <v>01.04.20 - 30.09.20 (6 months)</v>
      </c>
      <c r="K301" s="61" t="s">
        <v>32</v>
      </c>
      <c r="L301" s="137">
        <v>2300</v>
      </c>
      <c r="M301" s="137">
        <v>2300</v>
      </c>
      <c r="N301" s="69">
        <f t="shared" si="49"/>
        <v>24</v>
      </c>
      <c r="O301" s="137">
        <v>2300</v>
      </c>
      <c r="P301" s="137">
        <v>2300</v>
      </c>
      <c r="Q301" s="69">
        <f t="shared" si="50"/>
        <v>24</v>
      </c>
      <c r="R301" s="137">
        <v>2300</v>
      </c>
      <c r="S301" s="137">
        <v>2300</v>
      </c>
      <c r="T301" s="59">
        <f t="shared" si="48"/>
        <v>24</v>
      </c>
      <c r="U301" s="171">
        <v>181.96</v>
      </c>
      <c r="V301" s="171">
        <v>0</v>
      </c>
      <c r="W301" s="171">
        <v>0</v>
      </c>
      <c r="X301" s="171">
        <v>0</v>
      </c>
      <c r="Y301" s="175" t="s">
        <v>93</v>
      </c>
      <c r="Z301" s="171" t="s">
        <v>33</v>
      </c>
      <c r="AA301" s="171" t="s">
        <v>33</v>
      </c>
      <c r="AB301" s="171" t="s">
        <v>33</v>
      </c>
      <c r="AC301" s="171" t="s">
        <v>33</v>
      </c>
      <c r="AD301" s="171">
        <v>0</v>
      </c>
      <c r="AE301" s="171">
        <v>0</v>
      </c>
      <c r="AF301" s="171">
        <v>0</v>
      </c>
      <c r="AG301" s="171">
        <v>0</v>
      </c>
      <c r="AH301" s="171">
        <v>0</v>
      </c>
      <c r="AI301" s="171">
        <v>19.2</v>
      </c>
      <c r="AJ301" s="171">
        <v>48</v>
      </c>
      <c r="AK301" s="173" t="s">
        <v>93</v>
      </c>
      <c r="AL301" s="173" t="s">
        <v>33</v>
      </c>
      <c r="AM301" s="61" t="s">
        <v>160</v>
      </c>
      <c r="AN301" s="171"/>
      <c r="AO301" s="171"/>
      <c r="AP301" s="173" t="s">
        <v>239</v>
      </c>
    </row>
    <row r="302" spans="1:42" ht="25.5">
      <c r="A302" s="62">
        <f t="shared" si="43"/>
        <v>102.29500000000141</v>
      </c>
      <c r="B302" s="66" t="s">
        <v>316</v>
      </c>
      <c r="C302" s="79">
        <v>1.3</v>
      </c>
      <c r="D302" s="171" t="s">
        <v>236</v>
      </c>
      <c r="E302" s="171" t="s">
        <v>237</v>
      </c>
      <c r="F302" s="148" t="s">
        <v>92</v>
      </c>
      <c r="G302" s="148" t="s">
        <v>64</v>
      </c>
      <c r="H302" s="149">
        <v>43922</v>
      </c>
      <c r="I302" s="149">
        <v>44104</v>
      </c>
      <c r="J302" s="68" t="str">
        <f t="shared" si="44"/>
        <v>01.04.20 - 30.09.20 (6 months)</v>
      </c>
      <c r="K302" s="61" t="s">
        <v>32</v>
      </c>
      <c r="L302" s="137">
        <v>2300</v>
      </c>
      <c r="M302" s="137">
        <v>2300</v>
      </c>
      <c r="N302" s="69">
        <f t="shared" si="49"/>
        <v>24</v>
      </c>
      <c r="O302" s="137">
        <v>2300</v>
      </c>
      <c r="P302" s="137">
        <v>2300</v>
      </c>
      <c r="Q302" s="69">
        <f t="shared" si="50"/>
        <v>24</v>
      </c>
      <c r="R302" s="137">
        <v>2300</v>
      </c>
      <c r="S302" s="137">
        <v>2300</v>
      </c>
      <c r="T302" s="59">
        <f t="shared" si="48"/>
        <v>24</v>
      </c>
      <c r="U302" s="171">
        <v>265.02</v>
      </c>
      <c r="V302" s="171">
        <v>0</v>
      </c>
      <c r="W302" s="171">
        <v>0</v>
      </c>
      <c r="X302" s="171">
        <v>0</v>
      </c>
      <c r="Y302" s="175" t="s">
        <v>93</v>
      </c>
      <c r="Z302" s="171" t="s">
        <v>33</v>
      </c>
      <c r="AA302" s="171" t="s">
        <v>33</v>
      </c>
      <c r="AB302" s="171" t="s">
        <v>33</v>
      </c>
      <c r="AC302" s="171" t="s">
        <v>33</v>
      </c>
      <c r="AD302" s="171">
        <v>19.2</v>
      </c>
      <c r="AE302" s="171">
        <v>48</v>
      </c>
      <c r="AF302" s="171">
        <v>48</v>
      </c>
      <c r="AG302" s="171">
        <v>19.2</v>
      </c>
      <c r="AH302" s="171">
        <v>48</v>
      </c>
      <c r="AI302" s="171">
        <v>0</v>
      </c>
      <c r="AJ302" s="171">
        <v>0</v>
      </c>
      <c r="AK302" s="173" t="s">
        <v>93</v>
      </c>
      <c r="AL302" s="173" t="s">
        <v>33</v>
      </c>
      <c r="AM302" s="61" t="s">
        <v>160</v>
      </c>
      <c r="AN302" s="171"/>
      <c r="AO302" s="171"/>
      <c r="AP302" s="173" t="s">
        <v>239</v>
      </c>
    </row>
    <row r="303" spans="1:42" ht="25.5">
      <c r="A303" s="64">
        <f t="shared" si="43"/>
        <v>102.29600000000141</v>
      </c>
      <c r="B303" s="66" t="s">
        <v>316</v>
      </c>
      <c r="C303" s="76">
        <v>1.3</v>
      </c>
      <c r="D303" s="135" t="s">
        <v>240</v>
      </c>
      <c r="E303" s="135" t="s">
        <v>241</v>
      </c>
      <c r="F303" s="135" t="s">
        <v>53</v>
      </c>
      <c r="G303" s="135" t="s">
        <v>64</v>
      </c>
      <c r="H303" s="136">
        <v>43373</v>
      </c>
      <c r="I303" s="136">
        <v>43555</v>
      </c>
      <c r="J303" s="68" t="str">
        <f t="shared" si="44"/>
        <v>30.09.18 - 31.03.19 (6 months)</v>
      </c>
      <c r="K303" s="58" t="s">
        <v>32</v>
      </c>
      <c r="L303" s="137">
        <v>2300</v>
      </c>
      <c r="M303" s="137">
        <v>700</v>
      </c>
      <c r="N303" s="69">
        <f>IF(L303&gt;M303, (2400-L303+M303)/100, IF(L303=M303, 24, (M303-L303)/100))</f>
        <v>8</v>
      </c>
      <c r="O303" s="137">
        <v>2300</v>
      </c>
      <c r="P303" s="137">
        <v>700</v>
      </c>
      <c r="Q303" s="69">
        <f>IF(O303&gt;P303, (2400-O303+P303)/100, IF(O303=P303, 24, (P303-O303)/100))</f>
        <v>8</v>
      </c>
      <c r="R303" s="137">
        <v>2300</v>
      </c>
      <c r="S303" s="137">
        <v>700</v>
      </c>
      <c r="T303" s="69">
        <f>IF(R303&gt;S303, (2400-R303+S303)/100, IF(R303=S303, 24, (S303-R303)/100))</f>
        <v>8</v>
      </c>
      <c r="U303" s="135">
        <f>10.89*6</f>
        <v>65.34</v>
      </c>
      <c r="V303" s="135">
        <v>0</v>
      </c>
      <c r="W303" s="135">
        <v>0</v>
      </c>
      <c r="X303" s="135">
        <v>0</v>
      </c>
      <c r="Y303" s="145"/>
      <c r="Z303" s="135"/>
      <c r="AA303" s="135"/>
      <c r="AB303" s="135"/>
      <c r="AC303" s="135"/>
      <c r="AD303" s="135">
        <v>2.4</v>
      </c>
      <c r="AE303" s="135">
        <v>6</v>
      </c>
      <c r="AF303" s="135">
        <v>6</v>
      </c>
      <c r="AG303" s="135">
        <v>2.4</v>
      </c>
      <c r="AH303" s="135">
        <v>6</v>
      </c>
      <c r="AI303" s="135">
        <v>2.4</v>
      </c>
      <c r="AJ303" s="135">
        <v>6</v>
      </c>
      <c r="AK303" s="139"/>
      <c r="AL303" s="139"/>
      <c r="AM303" s="140" t="s">
        <v>94</v>
      </c>
      <c r="AN303" s="135"/>
      <c r="AO303" s="135"/>
      <c r="AP303" s="139"/>
    </row>
    <row r="304" spans="1:42" ht="25.5">
      <c r="A304" s="64">
        <f t="shared" si="43"/>
        <v>102.29700000000142</v>
      </c>
      <c r="B304" s="66" t="s">
        <v>316</v>
      </c>
      <c r="C304" s="76">
        <v>1.2</v>
      </c>
      <c r="D304" s="135" t="s">
        <v>240</v>
      </c>
      <c r="E304" s="135" t="s">
        <v>241</v>
      </c>
      <c r="F304" s="135" t="s">
        <v>53</v>
      </c>
      <c r="G304" s="135" t="s">
        <v>64</v>
      </c>
      <c r="H304" s="136">
        <v>43374</v>
      </c>
      <c r="I304" s="136">
        <v>43555</v>
      </c>
      <c r="J304" s="68" t="str">
        <f t="shared" si="44"/>
        <v>01.10.18 - 31.03.19 (6 months)</v>
      </c>
      <c r="K304" s="58" t="s">
        <v>32</v>
      </c>
      <c r="L304" s="137">
        <v>700</v>
      </c>
      <c r="M304" s="137">
        <v>1100</v>
      </c>
      <c r="N304" s="69">
        <f>IF(L304&gt;M304, (2400-L304+M304)/100, IF(L304=M304, 24, (M304-L304)/100))</f>
        <v>4</v>
      </c>
      <c r="O304" s="137">
        <v>700</v>
      </c>
      <c r="P304" s="137">
        <v>1100</v>
      </c>
      <c r="Q304" s="69">
        <f>IF(O304&gt;P304, (2400-O304+P304)/100, IF(O304=P304, 24, (P304-O304)/100))</f>
        <v>4</v>
      </c>
      <c r="R304" s="137">
        <v>700</v>
      </c>
      <c r="S304" s="137">
        <v>1100</v>
      </c>
      <c r="T304" s="59">
        <f t="shared" ref="T304:T318" si="51">IF(R304&gt;S304, (2400-R304+S304)/100, IF(R304=S304, 24, (S304-R304)/100))</f>
        <v>4</v>
      </c>
      <c r="U304" s="146">
        <f>8*6</f>
        <v>48</v>
      </c>
      <c r="V304" s="146">
        <v>0</v>
      </c>
      <c r="W304" s="146">
        <v>0</v>
      </c>
      <c r="X304" s="146">
        <v>0</v>
      </c>
      <c r="Y304" s="175"/>
      <c r="Z304" s="146"/>
      <c r="AA304" s="146"/>
      <c r="AB304" s="146"/>
      <c r="AC304" s="146"/>
      <c r="AD304" s="135">
        <v>2.4</v>
      </c>
      <c r="AE304" s="135">
        <v>6</v>
      </c>
      <c r="AF304" s="135">
        <v>6</v>
      </c>
      <c r="AG304" s="135">
        <v>2.4</v>
      </c>
      <c r="AH304" s="135">
        <v>6</v>
      </c>
      <c r="AI304" s="135">
        <v>2.4</v>
      </c>
      <c r="AJ304" s="135">
        <v>6</v>
      </c>
      <c r="AK304" s="174"/>
      <c r="AL304" s="174"/>
      <c r="AM304" s="61" t="s">
        <v>98</v>
      </c>
      <c r="AN304" s="146"/>
      <c r="AO304" s="146"/>
      <c r="AP304" s="174"/>
    </row>
    <row r="305" spans="1:42" ht="25.5">
      <c r="A305" s="64">
        <f t="shared" si="43"/>
        <v>102.29800000000142</v>
      </c>
      <c r="B305" s="66" t="s">
        <v>316</v>
      </c>
      <c r="C305" s="76">
        <v>1.2</v>
      </c>
      <c r="D305" s="135" t="s">
        <v>240</v>
      </c>
      <c r="E305" s="135" t="s">
        <v>241</v>
      </c>
      <c r="F305" s="135" t="s">
        <v>53</v>
      </c>
      <c r="G305" s="135" t="s">
        <v>64</v>
      </c>
      <c r="H305" s="136">
        <v>43374</v>
      </c>
      <c r="I305" s="136">
        <v>43555</v>
      </c>
      <c r="J305" s="68" t="str">
        <f t="shared" si="44"/>
        <v>01.10.18 - 31.03.19 (6 months)</v>
      </c>
      <c r="K305" s="58" t="s">
        <v>32</v>
      </c>
      <c r="L305" s="137">
        <v>1100</v>
      </c>
      <c r="M305" s="137">
        <v>1500</v>
      </c>
      <c r="N305" s="69">
        <f t="shared" ref="N305:N318" si="52">IF(L305&gt;M305, (2400-L305+M305)/100, IF(L305=M305, 24, (M305-L305)/100))</f>
        <v>4</v>
      </c>
      <c r="O305" s="137">
        <v>1100</v>
      </c>
      <c r="P305" s="137">
        <v>1500</v>
      </c>
      <c r="Q305" s="69">
        <f t="shared" ref="Q305:Q318" si="53">IF(O305&gt;P305, (2400-O305+P305)/100, IF(O305=P305, 24, (P305-O305)/100))</f>
        <v>4</v>
      </c>
      <c r="R305" s="137">
        <v>1100</v>
      </c>
      <c r="S305" s="137">
        <v>1500</v>
      </c>
      <c r="T305" s="59">
        <f t="shared" si="51"/>
        <v>4</v>
      </c>
      <c r="U305" s="146">
        <f>8*5</f>
        <v>40</v>
      </c>
      <c r="V305" s="146">
        <v>0</v>
      </c>
      <c r="W305" s="146">
        <v>0</v>
      </c>
      <c r="X305" s="146">
        <v>0</v>
      </c>
      <c r="Y305" s="175"/>
      <c r="Z305" s="146"/>
      <c r="AA305" s="146"/>
      <c r="AB305" s="146"/>
      <c r="AC305" s="146"/>
      <c r="AD305" s="135">
        <v>2</v>
      </c>
      <c r="AE305" s="135">
        <v>5</v>
      </c>
      <c r="AF305" s="135">
        <v>5</v>
      </c>
      <c r="AG305" s="135">
        <v>2</v>
      </c>
      <c r="AH305" s="135">
        <v>5</v>
      </c>
      <c r="AI305" s="135">
        <v>2</v>
      </c>
      <c r="AJ305" s="135">
        <v>5</v>
      </c>
      <c r="AK305" s="174"/>
      <c r="AL305" s="174"/>
      <c r="AM305" s="61" t="s">
        <v>98</v>
      </c>
      <c r="AN305" s="146"/>
      <c r="AO305" s="146"/>
      <c r="AP305" s="174"/>
    </row>
    <row r="306" spans="1:42" ht="25.5">
      <c r="A306" s="64">
        <f t="shared" si="43"/>
        <v>102.29900000000143</v>
      </c>
      <c r="B306" s="66" t="s">
        <v>316</v>
      </c>
      <c r="C306" s="76">
        <v>1.2</v>
      </c>
      <c r="D306" s="135" t="s">
        <v>240</v>
      </c>
      <c r="E306" s="135" t="s">
        <v>241</v>
      </c>
      <c r="F306" s="135" t="s">
        <v>53</v>
      </c>
      <c r="G306" s="135" t="s">
        <v>64</v>
      </c>
      <c r="H306" s="136">
        <v>43374</v>
      </c>
      <c r="I306" s="136">
        <v>43555</v>
      </c>
      <c r="J306" s="68" t="str">
        <f t="shared" si="44"/>
        <v>01.10.18 - 31.03.19 (6 months)</v>
      </c>
      <c r="K306" s="58" t="s">
        <v>32</v>
      </c>
      <c r="L306" s="137">
        <v>1900</v>
      </c>
      <c r="M306" s="137">
        <v>2300</v>
      </c>
      <c r="N306" s="69">
        <f t="shared" si="52"/>
        <v>4</v>
      </c>
      <c r="O306" s="137">
        <v>1500</v>
      </c>
      <c r="P306" s="137">
        <v>2300</v>
      </c>
      <c r="Q306" s="69">
        <f t="shared" si="53"/>
        <v>8</v>
      </c>
      <c r="R306" s="137">
        <v>1500</v>
      </c>
      <c r="S306" s="137">
        <v>2300</v>
      </c>
      <c r="T306" s="59">
        <f t="shared" si="51"/>
        <v>8</v>
      </c>
      <c r="U306" s="146">
        <f>8*6</f>
        <v>48</v>
      </c>
      <c r="V306" s="146">
        <v>0</v>
      </c>
      <c r="W306" s="146">
        <v>0</v>
      </c>
      <c r="X306" s="146">
        <v>0</v>
      </c>
      <c r="Y306" s="175"/>
      <c r="Z306" s="146"/>
      <c r="AA306" s="146"/>
      <c r="AB306" s="146"/>
      <c r="AC306" s="146"/>
      <c r="AD306" s="135">
        <v>2.4</v>
      </c>
      <c r="AE306" s="135">
        <v>6</v>
      </c>
      <c r="AF306" s="135">
        <v>6</v>
      </c>
      <c r="AG306" s="135">
        <v>2.4</v>
      </c>
      <c r="AH306" s="135">
        <v>6</v>
      </c>
      <c r="AI306" s="135">
        <v>2.4</v>
      </c>
      <c r="AJ306" s="135">
        <v>6</v>
      </c>
      <c r="AK306" s="174"/>
      <c r="AL306" s="174"/>
      <c r="AM306" s="61" t="s">
        <v>98</v>
      </c>
      <c r="AN306" s="146"/>
      <c r="AO306" s="146"/>
      <c r="AP306" s="174"/>
    </row>
    <row r="307" spans="1:42" ht="25.5">
      <c r="A307" s="64">
        <f t="shared" si="43"/>
        <v>102.30000000000143</v>
      </c>
      <c r="B307" s="66" t="s">
        <v>316</v>
      </c>
      <c r="C307" s="76">
        <v>1.3</v>
      </c>
      <c r="D307" s="135" t="s">
        <v>240</v>
      </c>
      <c r="E307" s="135" t="s">
        <v>241</v>
      </c>
      <c r="F307" s="135" t="s">
        <v>53</v>
      </c>
      <c r="G307" s="135" t="s">
        <v>64</v>
      </c>
      <c r="H307" s="136">
        <v>43555</v>
      </c>
      <c r="I307" s="136">
        <v>43738</v>
      </c>
      <c r="J307" s="68" t="str">
        <f t="shared" si="44"/>
        <v>31.03.19 - 30.09.19 (6 months)</v>
      </c>
      <c r="K307" s="58" t="s">
        <v>32</v>
      </c>
      <c r="L307" s="137">
        <v>2300</v>
      </c>
      <c r="M307" s="137">
        <v>700</v>
      </c>
      <c r="N307" s="69">
        <f t="shared" si="52"/>
        <v>8</v>
      </c>
      <c r="O307" s="137">
        <v>2300</v>
      </c>
      <c r="P307" s="137">
        <v>700</v>
      </c>
      <c r="Q307" s="69">
        <f t="shared" si="53"/>
        <v>8</v>
      </c>
      <c r="R307" s="137">
        <v>2300</v>
      </c>
      <c r="S307" s="137">
        <v>700</v>
      </c>
      <c r="T307" s="59">
        <f t="shared" si="51"/>
        <v>8</v>
      </c>
      <c r="U307" s="146">
        <f>11.89*6</f>
        <v>71.34</v>
      </c>
      <c r="V307" s="146">
        <v>0</v>
      </c>
      <c r="W307" s="146">
        <v>0</v>
      </c>
      <c r="X307" s="146">
        <v>0</v>
      </c>
      <c r="Y307" s="175"/>
      <c r="Z307" s="146"/>
      <c r="AA307" s="146"/>
      <c r="AB307" s="146"/>
      <c r="AC307" s="146"/>
      <c r="AD307" s="135">
        <v>2.4</v>
      </c>
      <c r="AE307" s="135">
        <v>6</v>
      </c>
      <c r="AF307" s="135">
        <v>6</v>
      </c>
      <c r="AG307" s="135">
        <v>2.4</v>
      </c>
      <c r="AH307" s="135">
        <v>6</v>
      </c>
      <c r="AI307" s="135">
        <v>2.4</v>
      </c>
      <c r="AJ307" s="135">
        <v>6</v>
      </c>
      <c r="AK307" s="174"/>
      <c r="AL307" s="174"/>
      <c r="AM307" s="61" t="s">
        <v>115</v>
      </c>
      <c r="AN307" s="146"/>
      <c r="AO307" s="146"/>
      <c r="AP307" s="174"/>
    </row>
    <row r="308" spans="1:42" ht="25.5">
      <c r="A308" s="64">
        <f t="shared" si="43"/>
        <v>102.30100000000144</v>
      </c>
      <c r="B308" s="66" t="s">
        <v>316</v>
      </c>
      <c r="C308" s="76">
        <v>1.3</v>
      </c>
      <c r="D308" s="135" t="s">
        <v>240</v>
      </c>
      <c r="E308" s="135" t="s">
        <v>241</v>
      </c>
      <c r="F308" s="135" t="s">
        <v>53</v>
      </c>
      <c r="G308" s="135" t="s">
        <v>64</v>
      </c>
      <c r="H308" s="136">
        <v>43556</v>
      </c>
      <c r="I308" s="136">
        <v>43738</v>
      </c>
      <c r="J308" s="68" t="str">
        <f t="shared" si="44"/>
        <v>01.04.19 - 30.09.19 (6 months)</v>
      </c>
      <c r="K308" s="58" t="s">
        <v>32</v>
      </c>
      <c r="L308" s="137">
        <v>700</v>
      </c>
      <c r="M308" s="137">
        <v>1100</v>
      </c>
      <c r="N308" s="69">
        <f t="shared" si="52"/>
        <v>4</v>
      </c>
      <c r="O308" s="137">
        <v>700</v>
      </c>
      <c r="P308" s="137">
        <v>1100</v>
      </c>
      <c r="Q308" s="69">
        <f t="shared" si="53"/>
        <v>4</v>
      </c>
      <c r="R308" s="137">
        <v>700</v>
      </c>
      <c r="S308" s="137">
        <v>1100</v>
      </c>
      <c r="T308" s="59">
        <f t="shared" si="51"/>
        <v>4</v>
      </c>
      <c r="U308" s="146">
        <f>8*6</f>
        <v>48</v>
      </c>
      <c r="V308" s="146">
        <v>0</v>
      </c>
      <c r="W308" s="146">
        <v>0</v>
      </c>
      <c r="X308" s="146">
        <v>0</v>
      </c>
      <c r="Y308" s="175"/>
      <c r="Z308" s="146"/>
      <c r="AA308" s="146"/>
      <c r="AB308" s="146"/>
      <c r="AC308" s="146"/>
      <c r="AD308" s="135">
        <v>2.4</v>
      </c>
      <c r="AE308" s="135">
        <v>6</v>
      </c>
      <c r="AF308" s="135">
        <v>6</v>
      </c>
      <c r="AG308" s="135">
        <v>2.4</v>
      </c>
      <c r="AH308" s="135">
        <v>6</v>
      </c>
      <c r="AI308" s="135">
        <v>2.4</v>
      </c>
      <c r="AJ308" s="135">
        <v>6</v>
      </c>
      <c r="AK308" s="174"/>
      <c r="AL308" s="174"/>
      <c r="AM308" s="61" t="s">
        <v>121</v>
      </c>
      <c r="AN308" s="146"/>
      <c r="AO308" s="146"/>
      <c r="AP308" s="174"/>
    </row>
    <row r="309" spans="1:42" ht="25.5">
      <c r="A309" s="64">
        <f t="shared" si="43"/>
        <v>102.30200000000144</v>
      </c>
      <c r="B309" s="66" t="s">
        <v>316</v>
      </c>
      <c r="C309" s="76">
        <v>1.3</v>
      </c>
      <c r="D309" s="135" t="s">
        <v>240</v>
      </c>
      <c r="E309" s="135" t="s">
        <v>241</v>
      </c>
      <c r="F309" s="135" t="s">
        <v>53</v>
      </c>
      <c r="G309" s="135" t="s">
        <v>64</v>
      </c>
      <c r="H309" s="136">
        <v>43556</v>
      </c>
      <c r="I309" s="136">
        <v>43738</v>
      </c>
      <c r="J309" s="68" t="str">
        <f t="shared" si="44"/>
        <v>01.04.19 - 30.09.19 (6 months)</v>
      </c>
      <c r="K309" s="58" t="s">
        <v>32</v>
      </c>
      <c r="L309" s="137">
        <v>1100</v>
      </c>
      <c r="M309" s="137">
        <v>1500</v>
      </c>
      <c r="N309" s="69">
        <f t="shared" si="52"/>
        <v>4</v>
      </c>
      <c r="O309" s="137">
        <v>1100</v>
      </c>
      <c r="P309" s="137">
        <v>1500</v>
      </c>
      <c r="Q309" s="69">
        <f t="shared" si="53"/>
        <v>4</v>
      </c>
      <c r="R309" s="137">
        <v>1100</v>
      </c>
      <c r="S309" s="137">
        <v>1500</v>
      </c>
      <c r="T309" s="59">
        <f t="shared" si="51"/>
        <v>4</v>
      </c>
      <c r="U309" s="146">
        <f>8*5</f>
        <v>40</v>
      </c>
      <c r="V309" s="146">
        <v>0</v>
      </c>
      <c r="W309" s="146">
        <v>0</v>
      </c>
      <c r="X309" s="146">
        <v>0</v>
      </c>
      <c r="Y309" s="175"/>
      <c r="Z309" s="146"/>
      <c r="AA309" s="146"/>
      <c r="AB309" s="146"/>
      <c r="AC309" s="146"/>
      <c r="AD309" s="135">
        <v>2</v>
      </c>
      <c r="AE309" s="135">
        <v>5</v>
      </c>
      <c r="AF309" s="135">
        <v>5</v>
      </c>
      <c r="AG309" s="135">
        <v>2</v>
      </c>
      <c r="AH309" s="135">
        <v>5</v>
      </c>
      <c r="AI309" s="135">
        <v>2</v>
      </c>
      <c r="AJ309" s="135">
        <v>5</v>
      </c>
      <c r="AK309" s="174"/>
      <c r="AL309" s="174"/>
      <c r="AM309" s="61" t="s">
        <v>121</v>
      </c>
      <c r="AN309" s="146"/>
      <c r="AO309" s="146"/>
      <c r="AP309" s="174"/>
    </row>
    <row r="310" spans="1:42" ht="25.5">
      <c r="A310" s="64">
        <f t="shared" si="43"/>
        <v>102.30300000000145</v>
      </c>
      <c r="B310" s="66" t="s">
        <v>316</v>
      </c>
      <c r="C310" s="76">
        <v>1.3</v>
      </c>
      <c r="D310" s="135" t="s">
        <v>240</v>
      </c>
      <c r="E310" s="135" t="s">
        <v>241</v>
      </c>
      <c r="F310" s="135" t="s">
        <v>53</v>
      </c>
      <c r="G310" s="135" t="s">
        <v>64</v>
      </c>
      <c r="H310" s="136">
        <v>43556</v>
      </c>
      <c r="I310" s="136">
        <v>43738</v>
      </c>
      <c r="J310" s="68" t="str">
        <f t="shared" si="44"/>
        <v>01.04.19 - 30.09.19 (6 months)</v>
      </c>
      <c r="K310" s="58" t="s">
        <v>32</v>
      </c>
      <c r="L310" s="137">
        <v>1500</v>
      </c>
      <c r="M310" s="137">
        <v>2300</v>
      </c>
      <c r="N310" s="69">
        <f t="shared" si="52"/>
        <v>8</v>
      </c>
      <c r="O310" s="137">
        <v>1500</v>
      </c>
      <c r="P310" s="137">
        <v>2300</v>
      </c>
      <c r="Q310" s="69">
        <f t="shared" si="53"/>
        <v>8</v>
      </c>
      <c r="R310" s="137">
        <v>1500</v>
      </c>
      <c r="S310" s="137">
        <v>2300</v>
      </c>
      <c r="T310" s="59">
        <f t="shared" si="51"/>
        <v>8</v>
      </c>
      <c r="U310" s="146">
        <f>8*6</f>
        <v>48</v>
      </c>
      <c r="V310" s="146">
        <v>0</v>
      </c>
      <c r="W310" s="146">
        <v>0</v>
      </c>
      <c r="X310" s="146">
        <v>0</v>
      </c>
      <c r="Y310" s="175"/>
      <c r="Z310" s="146"/>
      <c r="AA310" s="146"/>
      <c r="AB310" s="146"/>
      <c r="AC310" s="146"/>
      <c r="AD310" s="135">
        <v>2.4</v>
      </c>
      <c r="AE310" s="135">
        <v>6</v>
      </c>
      <c r="AF310" s="135">
        <v>6</v>
      </c>
      <c r="AG310" s="135">
        <v>2.4</v>
      </c>
      <c r="AH310" s="135">
        <v>6</v>
      </c>
      <c r="AI310" s="135">
        <v>2.4</v>
      </c>
      <c r="AJ310" s="135">
        <v>6</v>
      </c>
      <c r="AK310" s="174"/>
      <c r="AL310" s="174"/>
      <c r="AM310" s="61" t="s">
        <v>121</v>
      </c>
      <c r="AN310" s="146"/>
      <c r="AO310" s="146"/>
      <c r="AP310" s="174"/>
    </row>
    <row r="311" spans="1:42" ht="25.5">
      <c r="A311" s="64">
        <f t="shared" si="43"/>
        <v>102.30400000000145</v>
      </c>
      <c r="B311" s="66" t="s">
        <v>316</v>
      </c>
      <c r="C311" s="76">
        <v>1.3</v>
      </c>
      <c r="D311" s="135" t="s">
        <v>240</v>
      </c>
      <c r="E311" s="135" t="s">
        <v>241</v>
      </c>
      <c r="F311" s="135" t="s">
        <v>53</v>
      </c>
      <c r="G311" s="135" t="s">
        <v>64</v>
      </c>
      <c r="H311" s="136">
        <v>43738</v>
      </c>
      <c r="I311" s="136">
        <v>43921</v>
      </c>
      <c r="J311" s="68" t="str">
        <f t="shared" si="44"/>
        <v>30.09.19 - 31.03.20 (6 months)</v>
      </c>
      <c r="K311" s="58" t="s">
        <v>32</v>
      </c>
      <c r="L311" s="137">
        <v>2300</v>
      </c>
      <c r="M311" s="137">
        <v>700</v>
      </c>
      <c r="N311" s="69">
        <f t="shared" si="52"/>
        <v>8</v>
      </c>
      <c r="O311" s="137">
        <v>2300</v>
      </c>
      <c r="P311" s="137">
        <v>700</v>
      </c>
      <c r="Q311" s="69">
        <f t="shared" si="53"/>
        <v>8</v>
      </c>
      <c r="R311" s="137">
        <v>2300</v>
      </c>
      <c r="S311" s="137">
        <v>700</v>
      </c>
      <c r="T311" s="59">
        <f t="shared" si="51"/>
        <v>8</v>
      </c>
      <c r="U311" s="146">
        <f>11.89*6</f>
        <v>71.34</v>
      </c>
      <c r="V311" s="146">
        <v>0</v>
      </c>
      <c r="W311" s="146">
        <v>0</v>
      </c>
      <c r="X311" s="146">
        <v>0</v>
      </c>
      <c r="Y311" s="175"/>
      <c r="Z311" s="146"/>
      <c r="AA311" s="146"/>
      <c r="AB311" s="146"/>
      <c r="AC311" s="146"/>
      <c r="AD311" s="135">
        <v>2.4</v>
      </c>
      <c r="AE311" s="135">
        <v>6</v>
      </c>
      <c r="AF311" s="135">
        <v>6</v>
      </c>
      <c r="AG311" s="135">
        <v>2.4</v>
      </c>
      <c r="AH311" s="135">
        <v>6</v>
      </c>
      <c r="AI311" s="135">
        <v>2.4</v>
      </c>
      <c r="AJ311" s="135">
        <v>6</v>
      </c>
      <c r="AK311" s="174"/>
      <c r="AL311" s="174"/>
      <c r="AM311" s="61" t="s">
        <v>124</v>
      </c>
      <c r="AN311" s="146"/>
      <c r="AO311" s="146"/>
      <c r="AP311" s="174"/>
    </row>
    <row r="312" spans="1:42" ht="25.5">
      <c r="A312" s="64">
        <f t="shared" si="43"/>
        <v>102.30500000000146</v>
      </c>
      <c r="B312" s="75" t="s">
        <v>317</v>
      </c>
      <c r="C312" s="76" t="s">
        <v>320</v>
      </c>
      <c r="D312" s="135" t="s">
        <v>240</v>
      </c>
      <c r="E312" s="135" t="s">
        <v>241</v>
      </c>
      <c r="F312" s="135" t="s">
        <v>53</v>
      </c>
      <c r="G312" s="135" t="s">
        <v>64</v>
      </c>
      <c r="H312" s="136">
        <v>43739</v>
      </c>
      <c r="I312" s="136">
        <v>43921</v>
      </c>
      <c r="J312" s="68" t="str">
        <f t="shared" si="44"/>
        <v>01.10.19 - 31.03.20 (6 months)</v>
      </c>
      <c r="K312" s="58" t="s">
        <v>32</v>
      </c>
      <c r="L312" s="137">
        <v>700</v>
      </c>
      <c r="M312" s="137">
        <v>1100</v>
      </c>
      <c r="N312" s="69">
        <f t="shared" si="52"/>
        <v>4</v>
      </c>
      <c r="O312" s="137">
        <v>700</v>
      </c>
      <c r="P312" s="137">
        <v>1100</v>
      </c>
      <c r="Q312" s="69">
        <f t="shared" si="53"/>
        <v>4</v>
      </c>
      <c r="R312" s="137">
        <v>700</v>
      </c>
      <c r="S312" s="137">
        <v>1100</v>
      </c>
      <c r="T312" s="59">
        <f t="shared" si="51"/>
        <v>4</v>
      </c>
      <c r="U312" s="146">
        <f>8*6</f>
        <v>48</v>
      </c>
      <c r="V312" s="146">
        <v>0</v>
      </c>
      <c r="W312" s="146">
        <v>0</v>
      </c>
      <c r="X312" s="146">
        <v>0</v>
      </c>
      <c r="Y312" s="175"/>
      <c r="Z312" s="146"/>
      <c r="AA312" s="146"/>
      <c r="AB312" s="146"/>
      <c r="AC312" s="146"/>
      <c r="AD312" s="135">
        <v>2.4</v>
      </c>
      <c r="AE312" s="135">
        <v>6</v>
      </c>
      <c r="AF312" s="135">
        <v>6</v>
      </c>
      <c r="AG312" s="135">
        <v>2.4</v>
      </c>
      <c r="AH312" s="135">
        <v>6</v>
      </c>
      <c r="AI312" s="135">
        <v>2.4</v>
      </c>
      <c r="AJ312" s="135">
        <v>6</v>
      </c>
      <c r="AK312" s="174"/>
      <c r="AL312" s="174"/>
      <c r="AM312" s="61" t="s">
        <v>126</v>
      </c>
      <c r="AN312" s="146"/>
      <c r="AO312" s="146"/>
      <c r="AP312" s="174"/>
    </row>
    <row r="313" spans="1:42" ht="25.5">
      <c r="A313" s="64">
        <f t="shared" si="43"/>
        <v>102.30600000000146</v>
      </c>
      <c r="B313" s="75" t="s">
        <v>317</v>
      </c>
      <c r="C313" s="76" t="s">
        <v>320</v>
      </c>
      <c r="D313" s="135" t="s">
        <v>240</v>
      </c>
      <c r="E313" s="135" t="s">
        <v>241</v>
      </c>
      <c r="F313" s="135" t="s">
        <v>53</v>
      </c>
      <c r="G313" s="135" t="s">
        <v>64</v>
      </c>
      <c r="H313" s="136">
        <v>43739</v>
      </c>
      <c r="I313" s="136">
        <v>43921</v>
      </c>
      <c r="J313" s="68" t="str">
        <f t="shared" si="44"/>
        <v>01.10.19 - 31.03.20 (6 months)</v>
      </c>
      <c r="K313" s="58" t="s">
        <v>32</v>
      </c>
      <c r="L313" s="137">
        <v>1100</v>
      </c>
      <c r="M313" s="137">
        <v>1500</v>
      </c>
      <c r="N313" s="69">
        <f t="shared" si="52"/>
        <v>4</v>
      </c>
      <c r="O313" s="137">
        <v>1100</v>
      </c>
      <c r="P313" s="137">
        <v>1500</v>
      </c>
      <c r="Q313" s="69">
        <f t="shared" si="53"/>
        <v>4</v>
      </c>
      <c r="R313" s="137">
        <v>1100</v>
      </c>
      <c r="S313" s="137">
        <v>1500</v>
      </c>
      <c r="T313" s="59">
        <f t="shared" si="51"/>
        <v>4</v>
      </c>
      <c r="U313" s="146">
        <f>8*5</f>
        <v>40</v>
      </c>
      <c r="V313" s="146">
        <v>0</v>
      </c>
      <c r="W313" s="146">
        <v>0</v>
      </c>
      <c r="X313" s="146">
        <v>0</v>
      </c>
      <c r="Y313" s="175"/>
      <c r="Z313" s="146"/>
      <c r="AA313" s="146"/>
      <c r="AB313" s="146"/>
      <c r="AC313" s="146"/>
      <c r="AD313" s="135">
        <v>2</v>
      </c>
      <c r="AE313" s="135">
        <v>5</v>
      </c>
      <c r="AF313" s="135">
        <v>5</v>
      </c>
      <c r="AG313" s="135">
        <v>2</v>
      </c>
      <c r="AH313" s="135">
        <v>5</v>
      </c>
      <c r="AI313" s="135">
        <v>2</v>
      </c>
      <c r="AJ313" s="135">
        <v>5</v>
      </c>
      <c r="AK313" s="174"/>
      <c r="AL313" s="174"/>
      <c r="AM313" s="61" t="s">
        <v>126</v>
      </c>
      <c r="AN313" s="146"/>
      <c r="AO313" s="146"/>
      <c r="AP313" s="174"/>
    </row>
    <row r="314" spans="1:42" ht="25.5">
      <c r="A314" s="64">
        <f t="shared" si="43"/>
        <v>102.30700000000147</v>
      </c>
      <c r="B314" s="75" t="s">
        <v>317</v>
      </c>
      <c r="C314" s="76" t="s">
        <v>320</v>
      </c>
      <c r="D314" s="135" t="s">
        <v>240</v>
      </c>
      <c r="E314" s="135" t="s">
        <v>241</v>
      </c>
      <c r="F314" s="135" t="s">
        <v>53</v>
      </c>
      <c r="G314" s="135" t="s">
        <v>64</v>
      </c>
      <c r="H314" s="136">
        <v>43739</v>
      </c>
      <c r="I314" s="136">
        <v>43921</v>
      </c>
      <c r="J314" s="68" t="str">
        <f t="shared" si="44"/>
        <v>01.10.19 - 31.03.20 (6 months)</v>
      </c>
      <c r="K314" s="58" t="s">
        <v>32</v>
      </c>
      <c r="L314" s="137">
        <v>1900</v>
      </c>
      <c r="M314" s="137">
        <v>2300</v>
      </c>
      <c r="N314" s="69">
        <f t="shared" si="52"/>
        <v>4</v>
      </c>
      <c r="O314" s="137">
        <v>1500</v>
      </c>
      <c r="P314" s="137">
        <v>2300</v>
      </c>
      <c r="Q314" s="69">
        <f t="shared" si="53"/>
        <v>8</v>
      </c>
      <c r="R314" s="137">
        <v>1500</v>
      </c>
      <c r="S314" s="137">
        <v>2300</v>
      </c>
      <c r="T314" s="59">
        <f t="shared" si="51"/>
        <v>8</v>
      </c>
      <c r="U314" s="146">
        <f>8*6</f>
        <v>48</v>
      </c>
      <c r="V314" s="146">
        <v>0</v>
      </c>
      <c r="W314" s="146">
        <v>0</v>
      </c>
      <c r="X314" s="146">
        <v>0</v>
      </c>
      <c r="Y314" s="175"/>
      <c r="Z314" s="146"/>
      <c r="AA314" s="146"/>
      <c r="AB314" s="146"/>
      <c r="AC314" s="146"/>
      <c r="AD314" s="135">
        <v>2.4</v>
      </c>
      <c r="AE314" s="135">
        <v>6</v>
      </c>
      <c r="AF314" s="135">
        <v>6</v>
      </c>
      <c r="AG314" s="135">
        <v>2.4</v>
      </c>
      <c r="AH314" s="135">
        <v>6</v>
      </c>
      <c r="AI314" s="135">
        <v>2.4</v>
      </c>
      <c r="AJ314" s="135">
        <v>6</v>
      </c>
      <c r="AK314" s="174"/>
      <c r="AL314" s="174"/>
      <c r="AM314" s="61" t="s">
        <v>126</v>
      </c>
      <c r="AN314" s="146"/>
      <c r="AO314" s="146"/>
      <c r="AP314" s="174"/>
    </row>
    <row r="315" spans="1:42" ht="25.5">
      <c r="A315" s="64">
        <f t="shared" si="43"/>
        <v>102.30800000000147</v>
      </c>
      <c r="B315" s="66" t="s">
        <v>316</v>
      </c>
      <c r="C315" s="76">
        <v>1.3</v>
      </c>
      <c r="D315" s="135" t="s">
        <v>240</v>
      </c>
      <c r="E315" s="135" t="s">
        <v>241</v>
      </c>
      <c r="F315" s="135" t="s">
        <v>53</v>
      </c>
      <c r="G315" s="135" t="s">
        <v>64</v>
      </c>
      <c r="H315" s="136">
        <v>43921</v>
      </c>
      <c r="I315" s="136">
        <v>44104</v>
      </c>
      <c r="J315" s="68" t="str">
        <f t="shared" si="44"/>
        <v>31.03.20 - 30.09.20 (6 months)</v>
      </c>
      <c r="K315" s="58" t="s">
        <v>32</v>
      </c>
      <c r="L315" s="137">
        <v>2300</v>
      </c>
      <c r="M315" s="137">
        <v>700</v>
      </c>
      <c r="N315" s="69">
        <f t="shared" si="52"/>
        <v>8</v>
      </c>
      <c r="O315" s="137">
        <v>2300</v>
      </c>
      <c r="P315" s="137">
        <v>700</v>
      </c>
      <c r="Q315" s="69">
        <f t="shared" si="53"/>
        <v>8</v>
      </c>
      <c r="R315" s="137">
        <v>2300</v>
      </c>
      <c r="S315" s="137">
        <v>700</v>
      </c>
      <c r="T315" s="59">
        <f t="shared" si="51"/>
        <v>8</v>
      </c>
      <c r="U315" s="146">
        <f>11.89*6</f>
        <v>71.34</v>
      </c>
      <c r="V315" s="146">
        <v>0</v>
      </c>
      <c r="W315" s="146">
        <v>0</v>
      </c>
      <c r="X315" s="146">
        <v>0</v>
      </c>
      <c r="Y315" s="175"/>
      <c r="Z315" s="146"/>
      <c r="AA315" s="146"/>
      <c r="AB315" s="146"/>
      <c r="AC315" s="146"/>
      <c r="AD315" s="135">
        <v>2.4</v>
      </c>
      <c r="AE315" s="135">
        <v>6</v>
      </c>
      <c r="AF315" s="135">
        <v>6</v>
      </c>
      <c r="AG315" s="135">
        <v>2.4</v>
      </c>
      <c r="AH315" s="135">
        <v>6</v>
      </c>
      <c r="AI315" s="135">
        <v>2.4</v>
      </c>
      <c r="AJ315" s="135">
        <v>6</v>
      </c>
      <c r="AK315" s="174"/>
      <c r="AL315" s="174"/>
      <c r="AM315" s="61" t="s">
        <v>152</v>
      </c>
      <c r="AN315" s="146"/>
      <c r="AO315" s="146"/>
      <c r="AP315" s="174"/>
    </row>
    <row r="316" spans="1:42" ht="25.5">
      <c r="A316" s="64">
        <f t="shared" si="43"/>
        <v>102.30900000000148</v>
      </c>
      <c r="B316" s="66" t="s">
        <v>316</v>
      </c>
      <c r="C316" s="76">
        <v>1.3</v>
      </c>
      <c r="D316" s="135" t="s">
        <v>240</v>
      </c>
      <c r="E316" s="135" t="s">
        <v>241</v>
      </c>
      <c r="F316" s="135" t="s">
        <v>53</v>
      </c>
      <c r="G316" s="135" t="s">
        <v>64</v>
      </c>
      <c r="H316" s="136">
        <v>43922</v>
      </c>
      <c r="I316" s="136">
        <v>44104</v>
      </c>
      <c r="J316" s="68" t="str">
        <f t="shared" si="44"/>
        <v>01.04.20 - 30.09.20 (6 months)</v>
      </c>
      <c r="K316" s="58" t="s">
        <v>32</v>
      </c>
      <c r="L316" s="137">
        <v>700</v>
      </c>
      <c r="M316" s="137">
        <v>1100</v>
      </c>
      <c r="N316" s="69">
        <f t="shared" si="52"/>
        <v>4</v>
      </c>
      <c r="O316" s="137">
        <v>700</v>
      </c>
      <c r="P316" s="137">
        <v>1100</v>
      </c>
      <c r="Q316" s="69">
        <f t="shared" si="53"/>
        <v>4</v>
      </c>
      <c r="R316" s="137">
        <v>700</v>
      </c>
      <c r="S316" s="137">
        <v>1100</v>
      </c>
      <c r="T316" s="59">
        <f t="shared" si="51"/>
        <v>4</v>
      </c>
      <c r="U316" s="146">
        <f>8*6</f>
        <v>48</v>
      </c>
      <c r="V316" s="146">
        <v>0</v>
      </c>
      <c r="W316" s="146">
        <v>0</v>
      </c>
      <c r="X316" s="146">
        <v>0</v>
      </c>
      <c r="Y316" s="175"/>
      <c r="Z316" s="146"/>
      <c r="AA316" s="146"/>
      <c r="AB316" s="146"/>
      <c r="AC316" s="146"/>
      <c r="AD316" s="135">
        <v>2.4</v>
      </c>
      <c r="AE316" s="135">
        <v>6</v>
      </c>
      <c r="AF316" s="135">
        <v>6</v>
      </c>
      <c r="AG316" s="135">
        <v>2.4</v>
      </c>
      <c r="AH316" s="135">
        <v>6</v>
      </c>
      <c r="AI316" s="135">
        <v>2.4</v>
      </c>
      <c r="AJ316" s="135">
        <v>6</v>
      </c>
      <c r="AK316" s="174"/>
      <c r="AL316" s="174"/>
      <c r="AM316" s="61" t="s">
        <v>160</v>
      </c>
      <c r="AN316" s="146"/>
      <c r="AO316" s="146"/>
      <c r="AP316" s="174"/>
    </row>
    <row r="317" spans="1:42" ht="25.5">
      <c r="A317" s="64">
        <f t="shared" si="43"/>
        <v>102.31000000000148</v>
      </c>
      <c r="B317" s="66" t="s">
        <v>316</v>
      </c>
      <c r="C317" s="77">
        <v>1.3</v>
      </c>
      <c r="D317" s="146" t="s">
        <v>240</v>
      </c>
      <c r="E317" s="146" t="s">
        <v>241</v>
      </c>
      <c r="F317" s="135" t="s">
        <v>53</v>
      </c>
      <c r="G317" s="135" t="s">
        <v>64</v>
      </c>
      <c r="H317" s="136">
        <v>43922</v>
      </c>
      <c r="I317" s="136">
        <v>44104</v>
      </c>
      <c r="J317" s="68" t="str">
        <f t="shared" si="44"/>
        <v>01.04.20 - 30.09.20 (6 months)</v>
      </c>
      <c r="K317" s="58" t="s">
        <v>32</v>
      </c>
      <c r="L317" s="137">
        <v>1100</v>
      </c>
      <c r="M317" s="137">
        <v>1500</v>
      </c>
      <c r="N317" s="69">
        <f t="shared" si="52"/>
        <v>4</v>
      </c>
      <c r="O317" s="137">
        <v>1100</v>
      </c>
      <c r="P317" s="137">
        <v>1500</v>
      </c>
      <c r="Q317" s="69">
        <f t="shared" si="53"/>
        <v>4</v>
      </c>
      <c r="R317" s="137">
        <v>1100</v>
      </c>
      <c r="S317" s="137">
        <v>1500</v>
      </c>
      <c r="T317" s="59">
        <f t="shared" si="51"/>
        <v>4</v>
      </c>
      <c r="U317" s="146">
        <f>8*5</f>
        <v>40</v>
      </c>
      <c r="V317" s="146">
        <v>0</v>
      </c>
      <c r="W317" s="146">
        <v>0</v>
      </c>
      <c r="X317" s="146">
        <v>0</v>
      </c>
      <c r="Y317" s="175"/>
      <c r="Z317" s="146"/>
      <c r="AA317" s="146"/>
      <c r="AB317" s="146"/>
      <c r="AC317" s="146"/>
      <c r="AD317" s="135">
        <v>2</v>
      </c>
      <c r="AE317" s="135">
        <v>5</v>
      </c>
      <c r="AF317" s="135">
        <v>5</v>
      </c>
      <c r="AG317" s="135">
        <v>2</v>
      </c>
      <c r="AH317" s="135">
        <v>5</v>
      </c>
      <c r="AI317" s="135">
        <v>2</v>
      </c>
      <c r="AJ317" s="135">
        <v>5</v>
      </c>
      <c r="AK317" s="174"/>
      <c r="AL317" s="174"/>
      <c r="AM317" s="61" t="s">
        <v>160</v>
      </c>
      <c r="AN317" s="146"/>
      <c r="AO317" s="146"/>
      <c r="AP317" s="174"/>
    </row>
    <row r="318" spans="1:42" ht="25.5">
      <c r="A318" s="62">
        <f t="shared" si="43"/>
        <v>102.31100000000148</v>
      </c>
      <c r="B318" s="66" t="s">
        <v>316</v>
      </c>
      <c r="C318" s="79">
        <v>1.3</v>
      </c>
      <c r="D318" s="171" t="s">
        <v>240</v>
      </c>
      <c r="E318" s="171" t="s">
        <v>241</v>
      </c>
      <c r="F318" s="148" t="s">
        <v>53</v>
      </c>
      <c r="G318" s="148" t="s">
        <v>64</v>
      </c>
      <c r="H318" s="149">
        <v>43922</v>
      </c>
      <c r="I318" s="149">
        <v>44104</v>
      </c>
      <c r="J318" s="68" t="str">
        <f t="shared" si="44"/>
        <v>01.04.20 - 30.09.20 (6 months)</v>
      </c>
      <c r="K318" s="61" t="s">
        <v>32</v>
      </c>
      <c r="L318" s="137">
        <v>1500</v>
      </c>
      <c r="M318" s="137">
        <v>2300</v>
      </c>
      <c r="N318" s="69">
        <f t="shared" si="52"/>
        <v>8</v>
      </c>
      <c r="O318" s="137">
        <v>1500</v>
      </c>
      <c r="P318" s="137">
        <v>2300</v>
      </c>
      <c r="Q318" s="69">
        <f t="shared" si="53"/>
        <v>8</v>
      </c>
      <c r="R318" s="137">
        <v>1500</v>
      </c>
      <c r="S318" s="137">
        <v>2300</v>
      </c>
      <c r="T318" s="59">
        <f t="shared" si="51"/>
        <v>8</v>
      </c>
      <c r="U318" s="171">
        <f>8*6</f>
        <v>48</v>
      </c>
      <c r="V318" s="171">
        <v>0</v>
      </c>
      <c r="W318" s="171">
        <v>0</v>
      </c>
      <c r="X318" s="171">
        <v>0</v>
      </c>
      <c r="Y318" s="175"/>
      <c r="Z318" s="171"/>
      <c r="AA318" s="171"/>
      <c r="AB318" s="171"/>
      <c r="AC318" s="171"/>
      <c r="AD318" s="148">
        <v>2.4</v>
      </c>
      <c r="AE318" s="148">
        <v>6</v>
      </c>
      <c r="AF318" s="148">
        <v>6</v>
      </c>
      <c r="AG318" s="148">
        <v>2.4</v>
      </c>
      <c r="AH318" s="148">
        <v>6</v>
      </c>
      <c r="AI318" s="148">
        <v>2.4</v>
      </c>
      <c r="AJ318" s="148">
        <v>6</v>
      </c>
      <c r="AK318" s="173"/>
      <c r="AL318" s="173"/>
      <c r="AM318" s="61" t="s">
        <v>160</v>
      </c>
      <c r="AN318" s="171"/>
      <c r="AO318" s="171"/>
      <c r="AP318" s="173"/>
    </row>
    <row r="319" spans="1:42" ht="25.5">
      <c r="A319" s="64">
        <f t="shared" si="43"/>
        <v>102.31200000000149</v>
      </c>
      <c r="B319" s="66" t="s">
        <v>316</v>
      </c>
      <c r="C319" s="77">
        <v>1.3</v>
      </c>
      <c r="D319" s="182" t="s">
        <v>242</v>
      </c>
      <c r="E319" s="182" t="s">
        <v>243</v>
      </c>
      <c r="F319" s="144" t="s">
        <v>53</v>
      </c>
      <c r="G319" s="144" t="s">
        <v>71</v>
      </c>
      <c r="H319" s="183">
        <v>43373</v>
      </c>
      <c r="I319" s="183">
        <v>43555</v>
      </c>
      <c r="J319" s="68" t="str">
        <f t="shared" si="44"/>
        <v>30.09.18 - 31.03.19 (6 months)</v>
      </c>
      <c r="K319" s="181" t="s">
        <v>32</v>
      </c>
      <c r="L319" s="184">
        <v>2300</v>
      </c>
      <c r="M319" s="184">
        <v>700</v>
      </c>
      <c r="N319" s="72">
        <v>8</v>
      </c>
      <c r="O319" s="184">
        <v>2300</v>
      </c>
      <c r="P319" s="184">
        <v>700</v>
      </c>
      <c r="Q319" s="72">
        <v>8</v>
      </c>
      <c r="R319" s="184">
        <v>2300</v>
      </c>
      <c r="S319" s="184">
        <v>700</v>
      </c>
      <c r="T319" s="73">
        <v>8</v>
      </c>
      <c r="U319" s="185">
        <v>210</v>
      </c>
      <c r="V319" s="185">
        <v>0</v>
      </c>
      <c r="W319" s="185">
        <v>0</v>
      </c>
      <c r="X319" s="186" t="s">
        <v>104</v>
      </c>
      <c r="Y319" s="145"/>
      <c r="Z319" s="187"/>
      <c r="AA319" s="187"/>
      <c r="AB319" s="187"/>
      <c r="AC319" s="187"/>
      <c r="AD319" s="187">
        <v>8</v>
      </c>
      <c r="AE319" s="187">
        <v>20</v>
      </c>
      <c r="AF319" s="187">
        <v>20</v>
      </c>
      <c r="AG319" s="187">
        <v>8</v>
      </c>
      <c r="AH319" s="187">
        <v>20</v>
      </c>
      <c r="AI319" s="187">
        <v>8</v>
      </c>
      <c r="AJ319" s="187">
        <v>20</v>
      </c>
      <c r="AK319" s="188"/>
      <c r="AL319" s="188"/>
      <c r="AM319" s="181"/>
      <c r="AN319" s="185"/>
      <c r="AO319" s="185"/>
      <c r="AP319" s="189"/>
    </row>
    <row r="320" spans="1:42" ht="25.5">
      <c r="A320" s="64">
        <f t="shared" si="43"/>
        <v>102.31300000000149</v>
      </c>
      <c r="B320" s="66" t="s">
        <v>316</v>
      </c>
      <c r="C320" s="77">
        <v>1.3</v>
      </c>
      <c r="D320" s="182" t="s">
        <v>242</v>
      </c>
      <c r="E320" s="182" t="s">
        <v>243</v>
      </c>
      <c r="F320" s="144" t="s">
        <v>53</v>
      </c>
      <c r="G320" s="144" t="s">
        <v>71</v>
      </c>
      <c r="H320" s="183">
        <v>43555</v>
      </c>
      <c r="I320" s="183">
        <v>43738</v>
      </c>
      <c r="J320" s="68" t="str">
        <f t="shared" si="44"/>
        <v>31.03.19 - 30.09.19 (6 months)</v>
      </c>
      <c r="K320" s="181" t="s">
        <v>32</v>
      </c>
      <c r="L320" s="184">
        <v>2300</v>
      </c>
      <c r="M320" s="184">
        <v>2300</v>
      </c>
      <c r="N320" s="72">
        <v>24</v>
      </c>
      <c r="O320" s="184">
        <v>2300</v>
      </c>
      <c r="P320" s="184">
        <v>2300</v>
      </c>
      <c r="Q320" s="72">
        <v>24</v>
      </c>
      <c r="R320" s="184">
        <v>2300</v>
      </c>
      <c r="S320" s="184">
        <v>2300</v>
      </c>
      <c r="T320" s="73">
        <v>24</v>
      </c>
      <c r="U320" s="185">
        <v>199.8</v>
      </c>
      <c r="V320" s="185">
        <v>0</v>
      </c>
      <c r="W320" s="185">
        <v>0</v>
      </c>
      <c r="X320" s="186" t="s">
        <v>104</v>
      </c>
      <c r="Y320" s="145"/>
      <c r="Z320" s="187"/>
      <c r="AA320" s="187"/>
      <c r="AB320" s="187"/>
      <c r="AC320" s="187"/>
      <c r="AD320" s="187">
        <v>8</v>
      </c>
      <c r="AE320" s="187">
        <v>20</v>
      </c>
      <c r="AF320" s="187">
        <v>20</v>
      </c>
      <c r="AG320" s="187">
        <v>8</v>
      </c>
      <c r="AH320" s="187">
        <v>20</v>
      </c>
      <c r="AI320" s="187">
        <v>8</v>
      </c>
      <c r="AJ320" s="187">
        <v>20</v>
      </c>
      <c r="AK320" s="188"/>
      <c r="AL320" s="188"/>
      <c r="AM320" s="181"/>
      <c r="AN320" s="185"/>
      <c r="AO320" s="185"/>
      <c r="AP320" s="189"/>
    </row>
    <row r="321" spans="1:42" ht="25.5">
      <c r="A321" s="64">
        <f t="shared" si="43"/>
        <v>102.3140000000015</v>
      </c>
      <c r="B321" s="66" t="s">
        <v>316</v>
      </c>
      <c r="C321" s="77">
        <v>1.1000000000000001</v>
      </c>
      <c r="D321" s="182" t="s">
        <v>242</v>
      </c>
      <c r="E321" s="182" t="s">
        <v>243</v>
      </c>
      <c r="F321" s="144" t="s">
        <v>53</v>
      </c>
      <c r="G321" s="144" t="s">
        <v>71</v>
      </c>
      <c r="H321" s="183">
        <v>43738</v>
      </c>
      <c r="I321" s="183">
        <v>43921</v>
      </c>
      <c r="J321" s="68" t="str">
        <f t="shared" si="44"/>
        <v>30.09.19 - 31.03.20 (6 months)</v>
      </c>
      <c r="K321" s="181" t="s">
        <v>32</v>
      </c>
      <c r="L321" s="184">
        <v>2300</v>
      </c>
      <c r="M321" s="184">
        <v>2300</v>
      </c>
      <c r="N321" s="72">
        <v>24</v>
      </c>
      <c r="O321" s="184">
        <v>2300</v>
      </c>
      <c r="P321" s="184">
        <v>2300</v>
      </c>
      <c r="Q321" s="72">
        <v>24</v>
      </c>
      <c r="R321" s="184">
        <v>2300</v>
      </c>
      <c r="S321" s="184">
        <v>2300</v>
      </c>
      <c r="T321" s="73">
        <v>24</v>
      </c>
      <c r="U321" s="185">
        <v>213.79999999999998</v>
      </c>
      <c r="V321" s="185">
        <v>0</v>
      </c>
      <c r="W321" s="185">
        <v>0</v>
      </c>
      <c r="X321" s="186" t="s">
        <v>104</v>
      </c>
      <c r="Y321" s="145"/>
      <c r="Z321" s="187"/>
      <c r="AA321" s="187"/>
      <c r="AB321" s="187"/>
      <c r="AC321" s="187"/>
      <c r="AD321" s="187">
        <v>8</v>
      </c>
      <c r="AE321" s="187">
        <v>20</v>
      </c>
      <c r="AF321" s="187">
        <v>20</v>
      </c>
      <c r="AG321" s="187">
        <v>8</v>
      </c>
      <c r="AH321" s="187">
        <v>20</v>
      </c>
      <c r="AI321" s="187">
        <v>8</v>
      </c>
      <c r="AJ321" s="187">
        <v>20</v>
      </c>
      <c r="AK321" s="188"/>
      <c r="AL321" s="188"/>
      <c r="AM321" s="181"/>
      <c r="AN321" s="185"/>
      <c r="AO321" s="185"/>
      <c r="AP321" s="189"/>
    </row>
    <row r="322" spans="1:42" ht="25.5">
      <c r="A322" s="64">
        <f t="shared" si="43"/>
        <v>102.3150000000015</v>
      </c>
      <c r="B322" s="66" t="s">
        <v>316</v>
      </c>
      <c r="C322" s="77">
        <v>1.3</v>
      </c>
      <c r="D322" s="182" t="s">
        <v>242</v>
      </c>
      <c r="E322" s="182" t="s">
        <v>243</v>
      </c>
      <c r="F322" s="144" t="s">
        <v>53</v>
      </c>
      <c r="G322" s="144" t="s">
        <v>71</v>
      </c>
      <c r="H322" s="183">
        <v>43921</v>
      </c>
      <c r="I322" s="183">
        <v>44104</v>
      </c>
      <c r="J322" s="68" t="str">
        <f t="shared" si="44"/>
        <v>31.03.20 - 30.09.20 (6 months)</v>
      </c>
      <c r="K322" s="181" t="s">
        <v>32</v>
      </c>
      <c r="L322" s="184">
        <v>2300</v>
      </c>
      <c r="M322" s="184">
        <v>2300</v>
      </c>
      <c r="N322" s="72">
        <v>24</v>
      </c>
      <c r="O322" s="184">
        <v>2300</v>
      </c>
      <c r="P322" s="184">
        <v>2300</v>
      </c>
      <c r="Q322" s="72">
        <v>24</v>
      </c>
      <c r="R322" s="184">
        <v>2300</v>
      </c>
      <c r="S322" s="184">
        <v>2300</v>
      </c>
      <c r="T322" s="73">
        <v>24</v>
      </c>
      <c r="U322" s="185">
        <v>219.8</v>
      </c>
      <c r="V322" s="185">
        <v>0</v>
      </c>
      <c r="W322" s="185">
        <v>0</v>
      </c>
      <c r="X322" s="186" t="s">
        <v>104</v>
      </c>
      <c r="Y322" s="145"/>
      <c r="Z322" s="187"/>
      <c r="AA322" s="187"/>
      <c r="AB322" s="187"/>
      <c r="AC322" s="187"/>
      <c r="AD322" s="187">
        <v>8</v>
      </c>
      <c r="AE322" s="187">
        <v>20</v>
      </c>
      <c r="AF322" s="187">
        <v>20</v>
      </c>
      <c r="AG322" s="187">
        <v>8</v>
      </c>
      <c r="AH322" s="187">
        <v>20</v>
      </c>
      <c r="AI322" s="187">
        <v>8</v>
      </c>
      <c r="AJ322" s="187">
        <v>20</v>
      </c>
      <c r="AK322" s="188"/>
      <c r="AL322" s="188"/>
      <c r="AM322" s="181"/>
      <c r="AN322" s="185"/>
      <c r="AO322" s="185"/>
      <c r="AP322" s="189"/>
    </row>
    <row r="323" spans="1:42" ht="25.5">
      <c r="A323" s="64">
        <f t="shared" si="43"/>
        <v>102.31600000000151</v>
      </c>
      <c r="B323" s="66" t="s">
        <v>316</v>
      </c>
      <c r="C323" s="77">
        <v>1.3</v>
      </c>
      <c r="D323" s="182" t="s">
        <v>242</v>
      </c>
      <c r="E323" s="182" t="s">
        <v>243</v>
      </c>
      <c r="F323" s="144" t="s">
        <v>53</v>
      </c>
      <c r="G323" s="144" t="s">
        <v>71</v>
      </c>
      <c r="H323" s="183">
        <v>43373</v>
      </c>
      <c r="I323" s="183">
        <v>43738</v>
      </c>
      <c r="J323" s="68" t="str">
        <f t="shared" si="44"/>
        <v>30.09.18 - 30.09.19 (12 months)</v>
      </c>
      <c r="K323" s="181" t="s">
        <v>32</v>
      </c>
      <c r="L323" s="184">
        <v>2300</v>
      </c>
      <c r="M323" s="184">
        <v>700</v>
      </c>
      <c r="N323" s="72">
        <v>8</v>
      </c>
      <c r="O323" s="184">
        <v>2300</v>
      </c>
      <c r="P323" s="184">
        <v>700</v>
      </c>
      <c r="Q323" s="72">
        <v>8</v>
      </c>
      <c r="R323" s="184">
        <v>2300</v>
      </c>
      <c r="S323" s="184">
        <v>700</v>
      </c>
      <c r="T323" s="73">
        <v>8</v>
      </c>
      <c r="U323" s="185">
        <v>229.8</v>
      </c>
      <c r="V323" s="185">
        <v>0</v>
      </c>
      <c r="W323" s="185">
        <v>0</v>
      </c>
      <c r="X323" s="186" t="s">
        <v>104</v>
      </c>
      <c r="Y323" s="145"/>
      <c r="Z323" s="187"/>
      <c r="AA323" s="187"/>
      <c r="AB323" s="187"/>
      <c r="AC323" s="187"/>
      <c r="AD323" s="187">
        <v>8</v>
      </c>
      <c r="AE323" s="187">
        <v>20</v>
      </c>
      <c r="AF323" s="187">
        <v>20</v>
      </c>
      <c r="AG323" s="187">
        <v>8</v>
      </c>
      <c r="AH323" s="187">
        <v>20</v>
      </c>
      <c r="AI323" s="187">
        <v>8</v>
      </c>
      <c r="AJ323" s="187">
        <v>20</v>
      </c>
      <c r="AK323" s="188"/>
      <c r="AL323" s="188"/>
      <c r="AM323" s="181"/>
      <c r="AN323" s="185"/>
      <c r="AO323" s="185"/>
      <c r="AP323" s="189"/>
    </row>
    <row r="324" spans="1:42" ht="25.5">
      <c r="A324" s="64">
        <f t="shared" si="43"/>
        <v>102.31700000000151</v>
      </c>
      <c r="B324" s="66" t="s">
        <v>316</v>
      </c>
      <c r="C324" s="77">
        <v>1.3</v>
      </c>
      <c r="D324" s="182" t="s">
        <v>242</v>
      </c>
      <c r="E324" s="182" t="s">
        <v>243</v>
      </c>
      <c r="F324" s="144" t="s">
        <v>53</v>
      </c>
      <c r="G324" s="144" t="s">
        <v>71</v>
      </c>
      <c r="H324" s="183">
        <v>43738</v>
      </c>
      <c r="I324" s="183">
        <v>43921</v>
      </c>
      <c r="J324" s="68" t="str">
        <f t="shared" si="44"/>
        <v>30.09.19 - 31.03.20 (6 months)</v>
      </c>
      <c r="K324" s="181" t="s">
        <v>32</v>
      </c>
      <c r="L324" s="184">
        <v>2300</v>
      </c>
      <c r="M324" s="184">
        <v>700</v>
      </c>
      <c r="N324" s="72">
        <v>8</v>
      </c>
      <c r="O324" s="184">
        <v>2300</v>
      </c>
      <c r="P324" s="184">
        <v>700</v>
      </c>
      <c r="Q324" s="72">
        <v>8</v>
      </c>
      <c r="R324" s="184">
        <v>2300</v>
      </c>
      <c r="S324" s="184">
        <v>700</v>
      </c>
      <c r="T324" s="73">
        <v>8</v>
      </c>
      <c r="U324" s="185">
        <v>297.8</v>
      </c>
      <c r="V324" s="185">
        <v>0</v>
      </c>
      <c r="W324" s="185">
        <v>0</v>
      </c>
      <c r="X324" s="186" t="s">
        <v>104</v>
      </c>
      <c r="Y324" s="145"/>
      <c r="Z324" s="187"/>
      <c r="AA324" s="187"/>
      <c r="AB324" s="187"/>
      <c r="AC324" s="187"/>
      <c r="AD324" s="187">
        <v>8</v>
      </c>
      <c r="AE324" s="187">
        <v>20</v>
      </c>
      <c r="AF324" s="187">
        <v>20</v>
      </c>
      <c r="AG324" s="187">
        <v>8</v>
      </c>
      <c r="AH324" s="187">
        <v>20</v>
      </c>
      <c r="AI324" s="187">
        <v>8</v>
      </c>
      <c r="AJ324" s="187">
        <v>20</v>
      </c>
      <c r="AK324" s="188"/>
      <c r="AL324" s="188"/>
      <c r="AM324" s="181"/>
      <c r="AN324" s="185"/>
      <c r="AO324" s="185"/>
      <c r="AP324" s="189"/>
    </row>
    <row r="325" spans="1:42" ht="25.5">
      <c r="A325" s="64">
        <f t="shared" si="43"/>
        <v>102.31800000000152</v>
      </c>
      <c r="B325" s="66" t="s">
        <v>316</v>
      </c>
      <c r="C325" s="77">
        <v>1.3</v>
      </c>
      <c r="D325" s="182" t="s">
        <v>242</v>
      </c>
      <c r="E325" s="182" t="s">
        <v>243</v>
      </c>
      <c r="F325" s="144" t="s">
        <v>53</v>
      </c>
      <c r="G325" s="144" t="s">
        <v>71</v>
      </c>
      <c r="H325" s="183">
        <v>43921</v>
      </c>
      <c r="I325" s="183">
        <v>44104</v>
      </c>
      <c r="J325" s="68" t="str">
        <f t="shared" si="44"/>
        <v>31.03.20 - 30.09.20 (6 months)</v>
      </c>
      <c r="K325" s="181" t="s">
        <v>32</v>
      </c>
      <c r="L325" s="184">
        <v>2300</v>
      </c>
      <c r="M325" s="184">
        <v>700</v>
      </c>
      <c r="N325" s="72">
        <v>8</v>
      </c>
      <c r="O325" s="184">
        <v>2300</v>
      </c>
      <c r="P325" s="184">
        <v>700</v>
      </c>
      <c r="Q325" s="72">
        <v>8</v>
      </c>
      <c r="R325" s="184">
        <v>2300</v>
      </c>
      <c r="S325" s="184">
        <v>700</v>
      </c>
      <c r="T325" s="73">
        <v>8</v>
      </c>
      <c r="U325" s="185">
        <v>305.79999999999995</v>
      </c>
      <c r="V325" s="185">
        <v>0</v>
      </c>
      <c r="W325" s="185">
        <v>0</v>
      </c>
      <c r="X325" s="186" t="s">
        <v>104</v>
      </c>
      <c r="Y325" s="145"/>
      <c r="Z325" s="187"/>
      <c r="AA325" s="187"/>
      <c r="AB325" s="187"/>
      <c r="AC325" s="187"/>
      <c r="AD325" s="187">
        <v>8</v>
      </c>
      <c r="AE325" s="187">
        <v>20</v>
      </c>
      <c r="AF325" s="187">
        <v>20</v>
      </c>
      <c r="AG325" s="187">
        <v>8</v>
      </c>
      <c r="AH325" s="187">
        <v>20</v>
      </c>
      <c r="AI325" s="187">
        <v>8</v>
      </c>
      <c r="AJ325" s="187">
        <v>20</v>
      </c>
      <c r="AK325" s="188"/>
      <c r="AL325" s="188"/>
      <c r="AM325" s="181"/>
      <c r="AN325" s="185"/>
      <c r="AO325" s="185"/>
      <c r="AP325" s="189"/>
    </row>
    <row r="326" spans="1:42" ht="25.5">
      <c r="A326" s="64">
        <f t="shared" si="43"/>
        <v>102.31900000000152</v>
      </c>
      <c r="B326" s="66" t="s">
        <v>316</v>
      </c>
      <c r="C326" s="77">
        <v>1.3</v>
      </c>
      <c r="D326" s="182" t="s">
        <v>242</v>
      </c>
      <c r="E326" s="182" t="s">
        <v>244</v>
      </c>
      <c r="F326" s="182" t="s">
        <v>53</v>
      </c>
      <c r="G326" s="182" t="s">
        <v>71</v>
      </c>
      <c r="H326" s="183">
        <v>43555</v>
      </c>
      <c r="I326" s="183">
        <v>43921</v>
      </c>
      <c r="J326" s="68" t="str">
        <f t="shared" si="44"/>
        <v>31.03.19 - 31.03.20 (12 months)</v>
      </c>
      <c r="K326" s="181" t="s">
        <v>32</v>
      </c>
      <c r="L326" s="184">
        <v>2300</v>
      </c>
      <c r="M326" s="184">
        <v>2300</v>
      </c>
      <c r="N326" s="72">
        <v>24</v>
      </c>
      <c r="O326" s="184">
        <v>2300</v>
      </c>
      <c r="P326" s="184">
        <v>2300</v>
      </c>
      <c r="Q326" s="72">
        <v>24</v>
      </c>
      <c r="R326" s="184">
        <v>2300</v>
      </c>
      <c r="S326" s="184">
        <v>2300</v>
      </c>
      <c r="T326" s="73">
        <v>24</v>
      </c>
      <c r="U326" s="185">
        <v>210</v>
      </c>
      <c r="V326" s="185">
        <v>0</v>
      </c>
      <c r="W326" s="185">
        <v>0</v>
      </c>
      <c r="X326" s="185" t="s">
        <v>104</v>
      </c>
      <c r="Y326" s="181"/>
      <c r="Z326" s="187"/>
      <c r="AA326" s="187"/>
      <c r="AB326" s="187"/>
      <c r="AC326" s="187"/>
      <c r="AD326" s="187">
        <v>8</v>
      </c>
      <c r="AE326" s="187">
        <v>20</v>
      </c>
      <c r="AF326" s="187">
        <v>20</v>
      </c>
      <c r="AG326" s="187">
        <v>8</v>
      </c>
      <c r="AH326" s="187">
        <v>20</v>
      </c>
      <c r="AI326" s="187">
        <v>8</v>
      </c>
      <c r="AJ326" s="187">
        <v>20</v>
      </c>
      <c r="AK326" s="188"/>
      <c r="AL326" s="188"/>
      <c r="AM326" s="181"/>
      <c r="AN326" s="185"/>
      <c r="AO326" s="185"/>
      <c r="AP326" s="189"/>
    </row>
    <row r="327" spans="1:42" ht="25.5">
      <c r="A327" s="64">
        <f t="shared" ref="A327:A388" si="54">A326+0.001</f>
        <v>102.32000000000153</v>
      </c>
      <c r="B327" s="66" t="s">
        <v>316</v>
      </c>
      <c r="C327" s="77">
        <v>1.3</v>
      </c>
      <c r="D327" s="182" t="s">
        <v>242</v>
      </c>
      <c r="E327" s="182" t="s">
        <v>244</v>
      </c>
      <c r="F327" s="182" t="s">
        <v>53</v>
      </c>
      <c r="G327" s="182" t="s">
        <v>71</v>
      </c>
      <c r="H327" s="183">
        <v>43921</v>
      </c>
      <c r="I327" s="183">
        <v>44104</v>
      </c>
      <c r="J327" s="68" t="str">
        <f t="shared" ref="J327:J388" si="55">TEXT(H327,"DD.MM.YY")&amp;" - "&amp;TEXT(I327,"DD.MM.YY")&amp;" ("&amp;DATEDIF(H327,I327+1,"m")&amp;" months)"</f>
        <v>31.03.20 - 30.09.20 (6 months)</v>
      </c>
      <c r="K327" s="181" t="s">
        <v>32</v>
      </c>
      <c r="L327" s="184">
        <v>2300</v>
      </c>
      <c r="M327" s="184">
        <v>2300</v>
      </c>
      <c r="N327" s="72">
        <v>24</v>
      </c>
      <c r="O327" s="184">
        <v>2300</v>
      </c>
      <c r="P327" s="184">
        <v>2300</v>
      </c>
      <c r="Q327" s="72">
        <v>24</v>
      </c>
      <c r="R327" s="184">
        <v>2300</v>
      </c>
      <c r="S327" s="184">
        <v>2300</v>
      </c>
      <c r="T327" s="73">
        <v>24</v>
      </c>
      <c r="U327" s="185">
        <v>245.79999999999998</v>
      </c>
      <c r="V327" s="185">
        <v>0</v>
      </c>
      <c r="W327" s="185">
        <v>0</v>
      </c>
      <c r="X327" s="185" t="s">
        <v>104</v>
      </c>
      <c r="Y327" s="181"/>
      <c r="Z327" s="187"/>
      <c r="AA327" s="187"/>
      <c r="AB327" s="187"/>
      <c r="AC327" s="187"/>
      <c r="AD327" s="187">
        <v>8</v>
      </c>
      <c r="AE327" s="187">
        <v>20</v>
      </c>
      <c r="AF327" s="187">
        <v>20</v>
      </c>
      <c r="AG327" s="187">
        <v>8</v>
      </c>
      <c r="AH327" s="187">
        <v>20</v>
      </c>
      <c r="AI327" s="187">
        <v>8</v>
      </c>
      <c r="AJ327" s="187">
        <v>20</v>
      </c>
      <c r="AK327" s="188"/>
      <c r="AL327" s="188"/>
      <c r="AM327" s="181"/>
      <c r="AN327" s="185"/>
      <c r="AO327" s="185"/>
      <c r="AP327" s="189"/>
    </row>
    <row r="328" spans="1:42" ht="25.5">
      <c r="A328" s="64">
        <f t="shared" si="54"/>
        <v>102.32100000000153</v>
      </c>
      <c r="B328" s="66" t="s">
        <v>316</v>
      </c>
      <c r="C328" s="77">
        <v>1.3</v>
      </c>
      <c r="D328" s="182" t="s">
        <v>242</v>
      </c>
      <c r="E328" s="182" t="s">
        <v>244</v>
      </c>
      <c r="F328" s="182" t="s">
        <v>53</v>
      </c>
      <c r="G328" s="182" t="s">
        <v>71</v>
      </c>
      <c r="H328" s="183">
        <v>43555</v>
      </c>
      <c r="I328" s="183">
        <v>43921</v>
      </c>
      <c r="J328" s="68" t="str">
        <f t="shared" si="55"/>
        <v>31.03.19 - 31.03.20 (12 months)</v>
      </c>
      <c r="K328" s="181" t="s">
        <v>32</v>
      </c>
      <c r="L328" s="184">
        <v>2300</v>
      </c>
      <c r="M328" s="184">
        <v>700</v>
      </c>
      <c r="N328" s="72">
        <v>8</v>
      </c>
      <c r="O328" s="184">
        <v>2300</v>
      </c>
      <c r="P328" s="184">
        <v>700</v>
      </c>
      <c r="Q328" s="72">
        <v>8</v>
      </c>
      <c r="R328" s="184">
        <v>2300</v>
      </c>
      <c r="S328" s="184">
        <v>700</v>
      </c>
      <c r="T328" s="73">
        <v>8</v>
      </c>
      <c r="U328" s="185">
        <v>279.8</v>
      </c>
      <c r="V328" s="185">
        <v>0</v>
      </c>
      <c r="W328" s="185">
        <v>0</v>
      </c>
      <c r="X328" s="185" t="s">
        <v>104</v>
      </c>
      <c r="Y328" s="181"/>
      <c r="Z328" s="187"/>
      <c r="AA328" s="187"/>
      <c r="AB328" s="187"/>
      <c r="AC328" s="187"/>
      <c r="AD328" s="187">
        <v>8</v>
      </c>
      <c r="AE328" s="187">
        <v>20</v>
      </c>
      <c r="AF328" s="187">
        <v>20</v>
      </c>
      <c r="AG328" s="187">
        <v>8</v>
      </c>
      <c r="AH328" s="187">
        <v>20</v>
      </c>
      <c r="AI328" s="187">
        <v>8</v>
      </c>
      <c r="AJ328" s="187">
        <v>20</v>
      </c>
      <c r="AK328" s="188"/>
      <c r="AL328" s="188"/>
      <c r="AM328" s="181"/>
      <c r="AN328" s="185"/>
      <c r="AO328" s="185"/>
      <c r="AP328" s="189"/>
    </row>
    <row r="329" spans="1:42" ht="25.5">
      <c r="A329" s="64">
        <f t="shared" si="54"/>
        <v>102.32200000000154</v>
      </c>
      <c r="B329" s="66" t="s">
        <v>316</v>
      </c>
      <c r="C329" s="77">
        <v>1.3</v>
      </c>
      <c r="D329" s="182" t="s">
        <v>242</v>
      </c>
      <c r="E329" s="182" t="s">
        <v>244</v>
      </c>
      <c r="F329" s="182" t="s">
        <v>53</v>
      </c>
      <c r="G329" s="182" t="s">
        <v>71</v>
      </c>
      <c r="H329" s="183">
        <v>43921</v>
      </c>
      <c r="I329" s="183">
        <v>44104</v>
      </c>
      <c r="J329" s="68" t="str">
        <f t="shared" si="55"/>
        <v>31.03.20 - 30.09.20 (6 months)</v>
      </c>
      <c r="K329" s="181" t="s">
        <v>32</v>
      </c>
      <c r="L329" s="184">
        <v>2300</v>
      </c>
      <c r="M329" s="184">
        <v>700</v>
      </c>
      <c r="N329" s="72">
        <v>8</v>
      </c>
      <c r="O329" s="184">
        <v>2300</v>
      </c>
      <c r="P329" s="184">
        <v>700</v>
      </c>
      <c r="Q329" s="72">
        <v>8</v>
      </c>
      <c r="R329" s="184">
        <v>2300</v>
      </c>
      <c r="S329" s="184">
        <v>700</v>
      </c>
      <c r="T329" s="73">
        <v>8</v>
      </c>
      <c r="U329" s="185">
        <v>319.8</v>
      </c>
      <c r="V329" s="185">
        <v>0</v>
      </c>
      <c r="W329" s="185">
        <v>0</v>
      </c>
      <c r="X329" s="185" t="s">
        <v>104</v>
      </c>
      <c r="Y329" s="181"/>
      <c r="Z329" s="187"/>
      <c r="AA329" s="187"/>
      <c r="AB329" s="187"/>
      <c r="AC329" s="187"/>
      <c r="AD329" s="187">
        <v>8</v>
      </c>
      <c r="AE329" s="187">
        <v>20</v>
      </c>
      <c r="AF329" s="187">
        <v>20</v>
      </c>
      <c r="AG329" s="187">
        <v>8</v>
      </c>
      <c r="AH329" s="187">
        <v>20</v>
      </c>
      <c r="AI329" s="187">
        <v>8</v>
      </c>
      <c r="AJ329" s="187">
        <v>20</v>
      </c>
      <c r="AK329" s="188"/>
      <c r="AL329" s="188"/>
      <c r="AM329" s="181"/>
      <c r="AN329" s="185"/>
      <c r="AO329" s="185"/>
      <c r="AP329" s="189"/>
    </row>
    <row r="330" spans="1:42" ht="25.5">
      <c r="A330" s="64">
        <f t="shared" si="54"/>
        <v>102.32300000000154</v>
      </c>
      <c r="B330" s="66" t="s">
        <v>316</v>
      </c>
      <c r="C330" s="77">
        <v>1.3</v>
      </c>
      <c r="D330" s="182" t="s">
        <v>242</v>
      </c>
      <c r="E330" s="182" t="s">
        <v>245</v>
      </c>
      <c r="F330" s="182" t="s">
        <v>53</v>
      </c>
      <c r="G330" s="182" t="s">
        <v>71</v>
      </c>
      <c r="H330" s="183">
        <v>43555</v>
      </c>
      <c r="I330" s="183">
        <v>43738</v>
      </c>
      <c r="J330" s="68" t="str">
        <f t="shared" si="55"/>
        <v>31.03.19 - 30.09.19 (6 months)</v>
      </c>
      <c r="K330" s="181" t="s">
        <v>32</v>
      </c>
      <c r="L330" s="184">
        <v>2300</v>
      </c>
      <c r="M330" s="184">
        <v>2300</v>
      </c>
      <c r="N330" s="72">
        <v>24</v>
      </c>
      <c r="O330" s="184">
        <v>2300</v>
      </c>
      <c r="P330" s="184">
        <v>2300</v>
      </c>
      <c r="Q330" s="72">
        <v>24</v>
      </c>
      <c r="R330" s="184">
        <v>2300</v>
      </c>
      <c r="S330" s="184">
        <v>2300</v>
      </c>
      <c r="T330" s="73">
        <v>24</v>
      </c>
      <c r="U330" s="185">
        <v>230</v>
      </c>
      <c r="V330" s="185">
        <v>0</v>
      </c>
      <c r="W330" s="185">
        <v>0</v>
      </c>
      <c r="X330" s="185" t="s">
        <v>104</v>
      </c>
      <c r="Y330" s="181"/>
      <c r="Z330" s="187"/>
      <c r="AA330" s="187"/>
      <c r="AB330" s="187"/>
      <c r="AC330" s="187"/>
      <c r="AD330" s="187">
        <v>8</v>
      </c>
      <c r="AE330" s="187">
        <v>20</v>
      </c>
      <c r="AF330" s="187">
        <v>20</v>
      </c>
      <c r="AG330" s="187">
        <v>8</v>
      </c>
      <c r="AH330" s="187">
        <v>20</v>
      </c>
      <c r="AI330" s="187">
        <v>8</v>
      </c>
      <c r="AJ330" s="187">
        <v>20</v>
      </c>
      <c r="AK330" s="188"/>
      <c r="AL330" s="188"/>
      <c r="AM330" s="181"/>
      <c r="AN330" s="185"/>
      <c r="AO330" s="185"/>
      <c r="AP330" s="189"/>
    </row>
    <row r="331" spans="1:42" ht="25.5">
      <c r="A331" s="64">
        <f t="shared" si="54"/>
        <v>102.32400000000155</v>
      </c>
      <c r="B331" s="66" t="s">
        <v>316</v>
      </c>
      <c r="C331" s="77">
        <v>1.3</v>
      </c>
      <c r="D331" s="182" t="s">
        <v>242</v>
      </c>
      <c r="E331" s="182" t="s">
        <v>245</v>
      </c>
      <c r="F331" s="182" t="s">
        <v>53</v>
      </c>
      <c r="G331" s="182" t="s">
        <v>71</v>
      </c>
      <c r="H331" s="183">
        <v>43738</v>
      </c>
      <c r="I331" s="183">
        <v>43921</v>
      </c>
      <c r="J331" s="68" t="str">
        <f t="shared" si="55"/>
        <v>30.09.19 - 31.03.20 (6 months)</v>
      </c>
      <c r="K331" s="181" t="s">
        <v>32</v>
      </c>
      <c r="L331" s="184">
        <v>2300</v>
      </c>
      <c r="M331" s="184">
        <v>2300</v>
      </c>
      <c r="N331" s="72">
        <v>24</v>
      </c>
      <c r="O331" s="184">
        <v>2300</v>
      </c>
      <c r="P331" s="184">
        <v>2300</v>
      </c>
      <c r="Q331" s="72">
        <v>24</v>
      </c>
      <c r="R331" s="184">
        <v>2300</v>
      </c>
      <c r="S331" s="184">
        <v>2300</v>
      </c>
      <c r="T331" s="73">
        <v>24</v>
      </c>
      <c r="U331" s="185">
        <v>249.8</v>
      </c>
      <c r="V331" s="185">
        <v>0</v>
      </c>
      <c r="W331" s="185">
        <v>0</v>
      </c>
      <c r="X331" s="185" t="s">
        <v>104</v>
      </c>
      <c r="Y331" s="181"/>
      <c r="Z331" s="187"/>
      <c r="AA331" s="187"/>
      <c r="AB331" s="187"/>
      <c r="AC331" s="187"/>
      <c r="AD331" s="187">
        <v>8</v>
      </c>
      <c r="AE331" s="187">
        <v>20</v>
      </c>
      <c r="AF331" s="187">
        <v>20</v>
      </c>
      <c r="AG331" s="187">
        <v>8</v>
      </c>
      <c r="AH331" s="187">
        <v>20</v>
      </c>
      <c r="AI331" s="187">
        <v>8</v>
      </c>
      <c r="AJ331" s="187">
        <v>20</v>
      </c>
      <c r="AK331" s="188"/>
      <c r="AL331" s="188"/>
      <c r="AM331" s="181"/>
      <c r="AN331" s="185"/>
      <c r="AO331" s="185"/>
      <c r="AP331" s="189"/>
    </row>
    <row r="332" spans="1:42" ht="25.5">
      <c r="A332" s="64">
        <f t="shared" si="54"/>
        <v>102.32500000000155</v>
      </c>
      <c r="B332" s="66" t="s">
        <v>316</v>
      </c>
      <c r="C332" s="77">
        <v>1.3</v>
      </c>
      <c r="D332" s="182" t="s">
        <v>242</v>
      </c>
      <c r="E332" s="182" t="s">
        <v>245</v>
      </c>
      <c r="F332" s="182" t="s">
        <v>53</v>
      </c>
      <c r="G332" s="182" t="s">
        <v>71</v>
      </c>
      <c r="H332" s="183">
        <v>43921</v>
      </c>
      <c r="I332" s="183">
        <v>44104</v>
      </c>
      <c r="J332" s="68" t="str">
        <f t="shared" si="55"/>
        <v>31.03.20 - 30.09.20 (6 months)</v>
      </c>
      <c r="K332" s="181" t="s">
        <v>32</v>
      </c>
      <c r="L332" s="184">
        <v>2300</v>
      </c>
      <c r="M332" s="184">
        <v>2300</v>
      </c>
      <c r="N332" s="72">
        <v>24</v>
      </c>
      <c r="O332" s="184">
        <v>2300</v>
      </c>
      <c r="P332" s="184">
        <v>2300</v>
      </c>
      <c r="Q332" s="72">
        <v>24</v>
      </c>
      <c r="R332" s="184">
        <v>2300</v>
      </c>
      <c r="S332" s="184">
        <v>2300</v>
      </c>
      <c r="T332" s="73">
        <v>24</v>
      </c>
      <c r="U332" s="185">
        <v>259.8</v>
      </c>
      <c r="V332" s="185">
        <v>0</v>
      </c>
      <c r="W332" s="185">
        <v>0</v>
      </c>
      <c r="X332" s="185" t="s">
        <v>104</v>
      </c>
      <c r="Y332" s="181"/>
      <c r="Z332" s="187"/>
      <c r="AA332" s="187"/>
      <c r="AB332" s="187"/>
      <c r="AC332" s="187"/>
      <c r="AD332" s="187">
        <v>8</v>
      </c>
      <c r="AE332" s="187">
        <v>20</v>
      </c>
      <c r="AF332" s="187">
        <v>20</v>
      </c>
      <c r="AG332" s="187">
        <v>8</v>
      </c>
      <c r="AH332" s="187">
        <v>20</v>
      </c>
      <c r="AI332" s="187">
        <v>8</v>
      </c>
      <c r="AJ332" s="187">
        <v>20</v>
      </c>
      <c r="AK332" s="188"/>
      <c r="AL332" s="188"/>
      <c r="AM332" s="181"/>
      <c r="AN332" s="185"/>
      <c r="AO332" s="185"/>
      <c r="AP332" s="189"/>
    </row>
    <row r="333" spans="1:42" ht="25.5">
      <c r="A333" s="64">
        <f t="shared" si="54"/>
        <v>102.32600000000156</v>
      </c>
      <c r="B333" s="66" t="s">
        <v>316</v>
      </c>
      <c r="C333" s="77">
        <v>1.3</v>
      </c>
      <c r="D333" s="182" t="s">
        <v>242</v>
      </c>
      <c r="E333" s="182" t="s">
        <v>245</v>
      </c>
      <c r="F333" s="182" t="s">
        <v>53</v>
      </c>
      <c r="G333" s="182" t="s">
        <v>71</v>
      </c>
      <c r="H333" s="183">
        <v>43555</v>
      </c>
      <c r="I333" s="183">
        <v>44104</v>
      </c>
      <c r="J333" s="68" t="str">
        <f t="shared" si="55"/>
        <v>31.03.19 - 30.09.20 (18 months)</v>
      </c>
      <c r="K333" s="181" t="s">
        <v>32</v>
      </c>
      <c r="L333" s="184">
        <v>2300</v>
      </c>
      <c r="M333" s="184">
        <v>700</v>
      </c>
      <c r="N333" s="72">
        <v>8</v>
      </c>
      <c r="O333" s="184">
        <v>2300</v>
      </c>
      <c r="P333" s="184">
        <v>700</v>
      </c>
      <c r="Q333" s="72">
        <v>8</v>
      </c>
      <c r="R333" s="184">
        <v>2300</v>
      </c>
      <c r="S333" s="184">
        <v>700</v>
      </c>
      <c r="T333" s="73">
        <v>8</v>
      </c>
      <c r="U333" s="185">
        <v>267.8</v>
      </c>
      <c r="V333" s="185">
        <v>0</v>
      </c>
      <c r="W333" s="185">
        <v>0</v>
      </c>
      <c r="X333" s="185" t="s">
        <v>104</v>
      </c>
      <c r="Y333" s="181"/>
      <c r="Z333" s="187"/>
      <c r="AA333" s="187"/>
      <c r="AB333" s="187"/>
      <c r="AC333" s="187"/>
      <c r="AD333" s="187">
        <v>8</v>
      </c>
      <c r="AE333" s="187">
        <v>20</v>
      </c>
      <c r="AF333" s="187">
        <v>20</v>
      </c>
      <c r="AG333" s="187">
        <v>8</v>
      </c>
      <c r="AH333" s="187">
        <v>20</v>
      </c>
      <c r="AI333" s="187">
        <v>8</v>
      </c>
      <c r="AJ333" s="187">
        <v>20</v>
      </c>
      <c r="AK333" s="188"/>
      <c r="AL333" s="188"/>
      <c r="AM333" s="181"/>
      <c r="AN333" s="185"/>
      <c r="AO333" s="185"/>
      <c r="AP333" s="189"/>
    </row>
    <row r="334" spans="1:42" ht="25.5">
      <c r="A334" s="62">
        <f t="shared" si="54"/>
        <v>102.32700000000156</v>
      </c>
      <c r="B334" s="66" t="s">
        <v>316</v>
      </c>
      <c r="C334" s="78">
        <v>1.3</v>
      </c>
      <c r="D334" s="148" t="s">
        <v>246</v>
      </c>
      <c r="E334" s="148" t="s">
        <v>247</v>
      </c>
      <c r="F334" s="148" t="s">
        <v>53</v>
      </c>
      <c r="G334" s="148" t="s">
        <v>64</v>
      </c>
      <c r="H334" s="149">
        <v>43282</v>
      </c>
      <c r="I334" s="149">
        <v>43312</v>
      </c>
      <c r="J334" s="68" t="str">
        <f t="shared" si="55"/>
        <v>01.07.18 - 31.07.18 (1 months)</v>
      </c>
      <c r="K334" s="63" t="s">
        <v>32</v>
      </c>
      <c r="L334" s="137">
        <v>2300</v>
      </c>
      <c r="M334" s="137">
        <v>700</v>
      </c>
      <c r="N334" s="69">
        <f>IF(L334&gt;M334, (2400-L334+M334)/100, IF(L334=M334, 24, (M334-L334)/100))</f>
        <v>8</v>
      </c>
      <c r="O334" s="137">
        <v>2300</v>
      </c>
      <c r="P334" s="137">
        <v>700</v>
      </c>
      <c r="Q334" s="69">
        <f>IF(O334&gt;P334, (2400-O334+P334)/100, IF(O334=P334, 24, (P334-O334)/100))</f>
        <v>8</v>
      </c>
      <c r="R334" s="137">
        <v>2300</v>
      </c>
      <c r="S334" s="137">
        <v>700</v>
      </c>
      <c r="T334" s="69">
        <f>IF(R334&gt;S334, (2400-R334+S334)/100, IF(R334=S334, 24, (S334-R334)/100))</f>
        <v>8</v>
      </c>
      <c r="U334" s="148">
        <v>8</v>
      </c>
      <c r="V334" s="148"/>
      <c r="W334" s="148"/>
      <c r="X334" s="148"/>
      <c r="Y334" s="145"/>
      <c r="Z334" s="148"/>
      <c r="AA334" s="148"/>
      <c r="AB334" s="148"/>
      <c r="AC334" s="148"/>
      <c r="AD334" s="150">
        <v>0.4</v>
      </c>
      <c r="AE334" s="150">
        <v>1</v>
      </c>
      <c r="AF334" s="150">
        <v>1</v>
      </c>
      <c r="AG334" s="150">
        <v>0.4</v>
      </c>
      <c r="AH334" s="150">
        <v>1</v>
      </c>
      <c r="AI334" s="150">
        <v>0</v>
      </c>
      <c r="AJ334" s="150">
        <v>0</v>
      </c>
      <c r="AK334" s="157"/>
      <c r="AL334" s="157"/>
      <c r="AM334" s="140"/>
      <c r="AN334" s="148"/>
      <c r="AO334" s="148"/>
      <c r="AP334" s="157"/>
    </row>
    <row r="335" spans="1:42" ht="25.5">
      <c r="A335" s="64">
        <f t="shared" si="54"/>
        <v>102.32800000000157</v>
      </c>
      <c r="B335" s="75" t="s">
        <v>317</v>
      </c>
      <c r="C335" s="76" t="s">
        <v>320</v>
      </c>
      <c r="D335" s="144" t="s">
        <v>210</v>
      </c>
      <c r="E335" s="144" t="s">
        <v>248</v>
      </c>
      <c r="F335" s="144" t="s">
        <v>53</v>
      </c>
      <c r="G335" s="144" t="s">
        <v>59</v>
      </c>
      <c r="H335" s="136">
        <v>43282</v>
      </c>
      <c r="I335" s="136">
        <v>43373</v>
      </c>
      <c r="J335" s="68" t="str">
        <f t="shared" si="55"/>
        <v>01.07.18 - 30.09.18 (3 months)</v>
      </c>
      <c r="K335" s="65" t="s">
        <v>32</v>
      </c>
      <c r="L335" s="137">
        <v>700</v>
      </c>
      <c r="M335" s="137">
        <v>2300</v>
      </c>
      <c r="N335" s="69">
        <f>IF(L335&gt;M335, (2400-L335+M335)/100, IF(L335=M335, 24, (M335-L335)/100))</f>
        <v>16</v>
      </c>
      <c r="O335" s="137">
        <v>700</v>
      </c>
      <c r="P335" s="137">
        <v>2300</v>
      </c>
      <c r="Q335" s="69">
        <f>IF(O335&gt;P335, (2400-O335+P335)/100, IF(O335=P335, 24, (P335-O335)/100))</f>
        <v>16</v>
      </c>
      <c r="R335" s="137">
        <v>700</v>
      </c>
      <c r="S335" s="137">
        <v>2300</v>
      </c>
      <c r="T335" s="69">
        <f>IF(R335&gt;S335, (2400-R335+S335)/100, IF(R335=S335, 24, (S335-R335)/100))</f>
        <v>16</v>
      </c>
      <c r="U335" s="135">
        <v>7.6</v>
      </c>
      <c r="V335" s="135"/>
      <c r="W335" s="135"/>
      <c r="X335" s="135"/>
      <c r="Y335" s="145"/>
      <c r="Z335" s="135"/>
      <c r="AA335" s="135"/>
      <c r="AB335" s="135"/>
      <c r="AC335" s="135"/>
      <c r="AD335" s="135"/>
      <c r="AE335" s="135"/>
      <c r="AF335" s="135"/>
      <c r="AG335" s="135"/>
      <c r="AH335" s="135"/>
      <c r="AI335" s="135"/>
      <c r="AJ335" s="135"/>
      <c r="AK335" s="139"/>
      <c r="AL335" s="139"/>
      <c r="AM335" s="140"/>
      <c r="AN335" s="135"/>
      <c r="AO335" s="135">
        <v>4</v>
      </c>
      <c r="AP335" s="139"/>
    </row>
    <row r="336" spans="1:42" ht="25.5">
      <c r="A336" s="64">
        <f t="shared" si="54"/>
        <v>102.32900000000157</v>
      </c>
      <c r="B336" s="75" t="s">
        <v>317</v>
      </c>
      <c r="C336" s="76" t="s">
        <v>320</v>
      </c>
      <c r="D336" s="144" t="s">
        <v>210</v>
      </c>
      <c r="E336" s="144" t="s">
        <v>249</v>
      </c>
      <c r="F336" s="144" t="s">
        <v>53</v>
      </c>
      <c r="G336" s="144" t="s">
        <v>59</v>
      </c>
      <c r="H336" s="136">
        <v>43282</v>
      </c>
      <c r="I336" s="136">
        <v>43373</v>
      </c>
      <c r="J336" s="68" t="str">
        <f t="shared" si="55"/>
        <v>01.07.18 - 30.09.18 (3 months)</v>
      </c>
      <c r="K336" s="65" t="s">
        <v>32</v>
      </c>
      <c r="L336" s="137">
        <v>700</v>
      </c>
      <c r="M336" s="137">
        <v>2300</v>
      </c>
      <c r="N336" s="69">
        <f>IF(L336&gt;M336, (2400-L336+M336)/100, IF(L336=M336, 24, (M336-L336)/100))</f>
        <v>16</v>
      </c>
      <c r="O336" s="137">
        <v>700</v>
      </c>
      <c r="P336" s="137">
        <v>2300</v>
      </c>
      <c r="Q336" s="69">
        <f>IF(O336&gt;P336, (2400-O336+P336)/100, IF(O336=P336, 24, (P336-O336)/100))</f>
        <v>16</v>
      </c>
      <c r="R336" s="137">
        <v>700</v>
      </c>
      <c r="S336" s="137">
        <v>2300</v>
      </c>
      <c r="T336" s="67">
        <f t="shared" ref="T336:T346" si="56">IF(R336&gt;S336, (2400-R336+S336)/100, IF(R336=S336, 24, (S336-R336)/100))</f>
        <v>16</v>
      </c>
      <c r="U336" s="141">
        <v>38</v>
      </c>
      <c r="V336" s="141"/>
      <c r="W336" s="141"/>
      <c r="X336" s="141"/>
      <c r="Y336" s="147"/>
      <c r="Z336" s="141"/>
      <c r="AA336" s="141"/>
      <c r="AB336" s="141"/>
      <c r="AC336" s="141"/>
      <c r="AD336" s="141"/>
      <c r="AE336" s="141"/>
      <c r="AF336" s="141"/>
      <c r="AG336" s="141"/>
      <c r="AH336" s="141"/>
      <c r="AI336" s="141"/>
      <c r="AJ336" s="141"/>
      <c r="AK336" s="143"/>
      <c r="AL336" s="143"/>
      <c r="AM336" s="63"/>
      <c r="AN336" s="141"/>
      <c r="AO336" s="141">
        <v>20</v>
      </c>
      <c r="AP336" s="143"/>
    </row>
    <row r="337" spans="1:42" ht="25.5">
      <c r="A337" s="64">
        <f t="shared" si="54"/>
        <v>102.33000000000158</v>
      </c>
      <c r="B337" s="75" t="s">
        <v>317</v>
      </c>
      <c r="C337" s="76" t="s">
        <v>320</v>
      </c>
      <c r="D337" s="144" t="s">
        <v>210</v>
      </c>
      <c r="E337" s="144" t="s">
        <v>250</v>
      </c>
      <c r="F337" s="144" t="s">
        <v>53</v>
      </c>
      <c r="G337" s="144" t="s">
        <v>59</v>
      </c>
      <c r="H337" s="136">
        <v>43282</v>
      </c>
      <c r="I337" s="136">
        <v>43312</v>
      </c>
      <c r="J337" s="68" t="str">
        <f t="shared" si="55"/>
        <v>01.07.18 - 31.07.18 (1 months)</v>
      </c>
      <c r="K337" s="65" t="s">
        <v>32</v>
      </c>
      <c r="L337" s="137">
        <v>700</v>
      </c>
      <c r="M337" s="137">
        <v>2300</v>
      </c>
      <c r="N337" s="69">
        <f t="shared" ref="N337:N354" si="57">IF(L337&gt;M337, (2400-L337+M337)/100, IF(L337=M337, 24, (M337-L337)/100))</f>
        <v>16</v>
      </c>
      <c r="O337" s="137">
        <v>700</v>
      </c>
      <c r="P337" s="137">
        <v>2300</v>
      </c>
      <c r="Q337" s="69">
        <f t="shared" ref="Q337:Q354" si="58">IF(O337&gt;P337, (2400-O337+P337)/100, IF(O337=P337, 24, (P337-O337)/100))</f>
        <v>16</v>
      </c>
      <c r="R337" s="137">
        <v>700</v>
      </c>
      <c r="S337" s="137">
        <v>2300</v>
      </c>
      <c r="T337" s="67">
        <f t="shared" si="56"/>
        <v>16</v>
      </c>
      <c r="U337" s="141">
        <v>39</v>
      </c>
      <c r="V337" s="141"/>
      <c r="W337" s="141"/>
      <c r="X337" s="141"/>
      <c r="Y337" s="147"/>
      <c r="Z337" s="141"/>
      <c r="AA337" s="141"/>
      <c r="AB337" s="141"/>
      <c r="AC337" s="141"/>
      <c r="AD337" s="141"/>
      <c r="AE337" s="141"/>
      <c r="AF337" s="141"/>
      <c r="AG337" s="141"/>
      <c r="AH337" s="141"/>
      <c r="AI337" s="141"/>
      <c r="AJ337" s="141"/>
      <c r="AK337" s="143"/>
      <c r="AL337" s="143"/>
      <c r="AM337" s="63"/>
      <c r="AN337" s="141"/>
      <c r="AO337" s="141">
        <v>20</v>
      </c>
      <c r="AP337" s="143"/>
    </row>
    <row r="338" spans="1:42" ht="25.5">
      <c r="A338" s="64">
        <f t="shared" si="54"/>
        <v>102.33100000000158</v>
      </c>
      <c r="B338" s="75" t="s">
        <v>317</v>
      </c>
      <c r="C338" s="76" t="s">
        <v>320</v>
      </c>
      <c r="D338" s="144" t="s">
        <v>210</v>
      </c>
      <c r="E338" s="144" t="s">
        <v>251</v>
      </c>
      <c r="F338" s="144" t="s">
        <v>53</v>
      </c>
      <c r="G338" s="144" t="s">
        <v>59</v>
      </c>
      <c r="H338" s="136">
        <v>43282</v>
      </c>
      <c r="I338" s="136">
        <v>43312</v>
      </c>
      <c r="J338" s="68" t="str">
        <f t="shared" si="55"/>
        <v>01.07.18 - 31.07.18 (1 months)</v>
      </c>
      <c r="K338" s="65" t="s">
        <v>32</v>
      </c>
      <c r="L338" s="137">
        <v>700</v>
      </c>
      <c r="M338" s="137">
        <v>2300</v>
      </c>
      <c r="N338" s="69">
        <f t="shared" si="57"/>
        <v>16</v>
      </c>
      <c r="O338" s="137">
        <v>700</v>
      </c>
      <c r="P338" s="137">
        <v>2300</v>
      </c>
      <c r="Q338" s="69">
        <f t="shared" si="58"/>
        <v>16</v>
      </c>
      <c r="R338" s="137">
        <v>700</v>
      </c>
      <c r="S338" s="137">
        <v>2300</v>
      </c>
      <c r="T338" s="67">
        <f t="shared" si="56"/>
        <v>16</v>
      </c>
      <c r="U338" s="141">
        <v>40</v>
      </c>
      <c r="V338" s="141"/>
      <c r="W338" s="141"/>
      <c r="X338" s="141"/>
      <c r="Y338" s="147"/>
      <c r="Z338" s="141"/>
      <c r="AA338" s="141"/>
      <c r="AB338" s="141"/>
      <c r="AC338" s="141"/>
      <c r="AD338" s="141"/>
      <c r="AE338" s="141"/>
      <c r="AF338" s="141"/>
      <c r="AG338" s="141"/>
      <c r="AH338" s="141"/>
      <c r="AI338" s="141"/>
      <c r="AJ338" s="141"/>
      <c r="AK338" s="143"/>
      <c r="AL338" s="143"/>
      <c r="AM338" s="63"/>
      <c r="AN338" s="141"/>
      <c r="AO338" s="141">
        <v>20</v>
      </c>
      <c r="AP338" s="143"/>
    </row>
    <row r="339" spans="1:42" ht="25.5">
      <c r="A339" s="64">
        <f t="shared" si="54"/>
        <v>102.33200000000159</v>
      </c>
      <c r="B339" s="75" t="s">
        <v>317</v>
      </c>
      <c r="C339" s="76" t="s">
        <v>320</v>
      </c>
      <c r="D339" s="144" t="s">
        <v>210</v>
      </c>
      <c r="E339" s="144" t="s">
        <v>252</v>
      </c>
      <c r="F339" s="144" t="s">
        <v>53</v>
      </c>
      <c r="G339" s="144" t="s">
        <v>59</v>
      </c>
      <c r="H339" s="136">
        <v>43282</v>
      </c>
      <c r="I339" s="136">
        <v>43312</v>
      </c>
      <c r="J339" s="68" t="str">
        <f t="shared" si="55"/>
        <v>01.07.18 - 31.07.18 (1 months)</v>
      </c>
      <c r="K339" s="65" t="s">
        <v>32</v>
      </c>
      <c r="L339" s="137">
        <v>700</v>
      </c>
      <c r="M339" s="137">
        <v>2300</v>
      </c>
      <c r="N339" s="69">
        <f t="shared" si="57"/>
        <v>16</v>
      </c>
      <c r="O339" s="137">
        <v>700</v>
      </c>
      <c r="P339" s="137">
        <v>2300</v>
      </c>
      <c r="Q339" s="69">
        <f t="shared" si="58"/>
        <v>16</v>
      </c>
      <c r="R339" s="137">
        <v>700</v>
      </c>
      <c r="S339" s="137">
        <v>2300</v>
      </c>
      <c r="T339" s="67">
        <f t="shared" si="56"/>
        <v>16</v>
      </c>
      <c r="U339" s="141">
        <v>37</v>
      </c>
      <c r="V339" s="141"/>
      <c r="W339" s="141"/>
      <c r="X339" s="141"/>
      <c r="Y339" s="147"/>
      <c r="Z339" s="141"/>
      <c r="AA339" s="141"/>
      <c r="AB339" s="141"/>
      <c r="AC339" s="141"/>
      <c r="AD339" s="141"/>
      <c r="AE339" s="141"/>
      <c r="AF339" s="141"/>
      <c r="AG339" s="141"/>
      <c r="AH339" s="141"/>
      <c r="AI339" s="141"/>
      <c r="AJ339" s="141"/>
      <c r="AK339" s="143"/>
      <c r="AL339" s="143"/>
      <c r="AM339" s="63"/>
      <c r="AN339" s="141"/>
      <c r="AO339" s="141">
        <v>18</v>
      </c>
      <c r="AP339" s="143"/>
    </row>
    <row r="340" spans="1:42" ht="25.5">
      <c r="A340" s="64">
        <f>A339+0.002</f>
        <v>102.33400000000158</v>
      </c>
      <c r="B340" s="75" t="s">
        <v>317</v>
      </c>
      <c r="C340" s="76" t="s">
        <v>320</v>
      </c>
      <c r="D340" s="144" t="s">
        <v>210</v>
      </c>
      <c r="E340" s="144" t="s">
        <v>253</v>
      </c>
      <c r="F340" s="144" t="s">
        <v>53</v>
      </c>
      <c r="G340" s="144" t="s">
        <v>59</v>
      </c>
      <c r="H340" s="136">
        <v>43282</v>
      </c>
      <c r="I340" s="136">
        <v>43312</v>
      </c>
      <c r="J340" s="68" t="str">
        <f t="shared" si="55"/>
        <v>01.07.18 - 31.07.18 (1 months)</v>
      </c>
      <c r="K340" s="65" t="s">
        <v>32</v>
      </c>
      <c r="L340" s="137">
        <v>700</v>
      </c>
      <c r="M340" s="137">
        <v>2300</v>
      </c>
      <c r="N340" s="69">
        <f t="shared" si="57"/>
        <v>16</v>
      </c>
      <c r="O340" s="137">
        <v>700</v>
      </c>
      <c r="P340" s="137">
        <v>2300</v>
      </c>
      <c r="Q340" s="69">
        <f t="shared" si="58"/>
        <v>16</v>
      </c>
      <c r="R340" s="137">
        <v>700</v>
      </c>
      <c r="S340" s="137">
        <v>2300</v>
      </c>
      <c r="T340" s="67">
        <f t="shared" si="56"/>
        <v>16</v>
      </c>
      <c r="U340" s="141">
        <v>42.999999999999986</v>
      </c>
      <c r="V340" s="141"/>
      <c r="W340" s="141"/>
      <c r="X340" s="141"/>
      <c r="Y340" s="147"/>
      <c r="Z340" s="141"/>
      <c r="AA340" s="141"/>
      <c r="AB340" s="141"/>
      <c r="AC340" s="141"/>
      <c r="AD340" s="141"/>
      <c r="AE340" s="141"/>
      <c r="AF340" s="141"/>
      <c r="AG340" s="141"/>
      <c r="AH340" s="141"/>
      <c r="AI340" s="141"/>
      <c r="AJ340" s="141"/>
      <c r="AK340" s="143"/>
      <c r="AL340" s="143"/>
      <c r="AM340" s="63"/>
      <c r="AN340" s="141"/>
      <c r="AO340" s="141">
        <v>20</v>
      </c>
      <c r="AP340" s="143"/>
    </row>
    <row r="341" spans="1:42" ht="25.5">
      <c r="A341" s="64">
        <f t="shared" si="54"/>
        <v>102.33500000000159</v>
      </c>
      <c r="B341" s="75" t="s">
        <v>317</v>
      </c>
      <c r="C341" s="76" t="s">
        <v>320</v>
      </c>
      <c r="D341" s="144" t="s">
        <v>210</v>
      </c>
      <c r="E341" s="144" t="s">
        <v>254</v>
      </c>
      <c r="F341" s="144" t="s">
        <v>53</v>
      </c>
      <c r="G341" s="144" t="s">
        <v>59</v>
      </c>
      <c r="H341" s="136">
        <v>43281</v>
      </c>
      <c r="I341" s="136">
        <v>43373</v>
      </c>
      <c r="J341" s="68" t="str">
        <f t="shared" si="55"/>
        <v>30.06.18 - 30.09.18 (3 months)</v>
      </c>
      <c r="K341" s="65" t="s">
        <v>32</v>
      </c>
      <c r="L341" s="137">
        <v>2300</v>
      </c>
      <c r="M341" s="137">
        <v>700</v>
      </c>
      <c r="N341" s="69">
        <f t="shared" si="57"/>
        <v>8</v>
      </c>
      <c r="O341" s="137">
        <v>2300</v>
      </c>
      <c r="P341" s="137">
        <v>700</v>
      </c>
      <c r="Q341" s="69">
        <f t="shared" si="58"/>
        <v>8</v>
      </c>
      <c r="R341" s="137">
        <v>2300</v>
      </c>
      <c r="S341" s="137">
        <v>700</v>
      </c>
      <c r="T341" s="67">
        <f t="shared" si="56"/>
        <v>8</v>
      </c>
      <c r="U341" s="141">
        <v>27</v>
      </c>
      <c r="V341" s="141"/>
      <c r="W341" s="141"/>
      <c r="X341" s="141"/>
      <c r="Y341" s="147"/>
      <c r="Z341" s="141"/>
      <c r="AA341" s="141"/>
      <c r="AB341" s="141"/>
      <c r="AC341" s="141"/>
      <c r="AD341" s="141"/>
      <c r="AE341" s="141"/>
      <c r="AF341" s="141"/>
      <c r="AG341" s="141"/>
      <c r="AH341" s="141"/>
      <c r="AI341" s="141"/>
      <c r="AJ341" s="141"/>
      <c r="AK341" s="143"/>
      <c r="AL341" s="143"/>
      <c r="AM341" s="63"/>
      <c r="AN341" s="141"/>
      <c r="AO341" s="141">
        <v>20</v>
      </c>
      <c r="AP341" s="143"/>
    </row>
    <row r="342" spans="1:42" ht="25.5">
      <c r="A342" s="64">
        <f t="shared" si="54"/>
        <v>102.33600000000159</v>
      </c>
      <c r="B342" s="75" t="s">
        <v>317</v>
      </c>
      <c r="C342" s="76" t="s">
        <v>320</v>
      </c>
      <c r="D342" s="144" t="s">
        <v>210</v>
      </c>
      <c r="E342" s="144" t="s">
        <v>255</v>
      </c>
      <c r="F342" s="144" t="s">
        <v>53</v>
      </c>
      <c r="G342" s="144" t="s">
        <v>59</v>
      </c>
      <c r="H342" s="136">
        <v>43281</v>
      </c>
      <c r="I342" s="136">
        <v>43373</v>
      </c>
      <c r="J342" s="68" t="str">
        <f t="shared" si="55"/>
        <v>30.06.18 - 30.09.18 (3 months)</v>
      </c>
      <c r="K342" s="65" t="s">
        <v>32</v>
      </c>
      <c r="L342" s="137">
        <v>2300</v>
      </c>
      <c r="M342" s="137">
        <v>700</v>
      </c>
      <c r="N342" s="69">
        <f t="shared" si="57"/>
        <v>8</v>
      </c>
      <c r="O342" s="137">
        <v>2300</v>
      </c>
      <c r="P342" s="137">
        <v>700</v>
      </c>
      <c r="Q342" s="69">
        <f t="shared" si="58"/>
        <v>8</v>
      </c>
      <c r="R342" s="137">
        <v>2300</v>
      </c>
      <c r="S342" s="137">
        <v>700</v>
      </c>
      <c r="T342" s="67">
        <f t="shared" si="56"/>
        <v>8</v>
      </c>
      <c r="U342" s="141">
        <v>27</v>
      </c>
      <c r="V342" s="141"/>
      <c r="W342" s="141"/>
      <c r="X342" s="141"/>
      <c r="Y342" s="147"/>
      <c r="Z342" s="141"/>
      <c r="AA342" s="141"/>
      <c r="AB342" s="141"/>
      <c r="AC342" s="141"/>
      <c r="AD342" s="141"/>
      <c r="AE342" s="141"/>
      <c r="AF342" s="141"/>
      <c r="AG342" s="141"/>
      <c r="AH342" s="141"/>
      <c r="AI342" s="141"/>
      <c r="AJ342" s="141"/>
      <c r="AK342" s="143"/>
      <c r="AL342" s="143"/>
      <c r="AM342" s="63"/>
      <c r="AN342" s="141"/>
      <c r="AO342" s="141">
        <v>20</v>
      </c>
      <c r="AP342" s="143"/>
    </row>
    <row r="343" spans="1:42" ht="25.5">
      <c r="A343" s="64">
        <f t="shared" si="54"/>
        <v>102.33700000000159</v>
      </c>
      <c r="B343" s="75" t="s">
        <v>317</v>
      </c>
      <c r="C343" s="76" t="s">
        <v>320</v>
      </c>
      <c r="D343" s="144" t="s">
        <v>210</v>
      </c>
      <c r="E343" s="144" t="s">
        <v>250</v>
      </c>
      <c r="F343" s="144" t="s">
        <v>53</v>
      </c>
      <c r="G343" s="144" t="s">
        <v>59</v>
      </c>
      <c r="H343" s="136">
        <v>43281</v>
      </c>
      <c r="I343" s="136">
        <v>43373</v>
      </c>
      <c r="J343" s="68" t="str">
        <f t="shared" si="55"/>
        <v>30.06.18 - 30.09.18 (3 months)</v>
      </c>
      <c r="K343" s="65" t="s">
        <v>32</v>
      </c>
      <c r="L343" s="137">
        <v>2300</v>
      </c>
      <c r="M343" s="137">
        <v>700</v>
      </c>
      <c r="N343" s="69">
        <f t="shared" si="57"/>
        <v>8</v>
      </c>
      <c r="O343" s="137">
        <v>2300</v>
      </c>
      <c r="P343" s="137">
        <v>700</v>
      </c>
      <c r="Q343" s="69">
        <f t="shared" si="58"/>
        <v>8</v>
      </c>
      <c r="R343" s="137">
        <v>2300</v>
      </c>
      <c r="S343" s="137">
        <v>700</v>
      </c>
      <c r="T343" s="67">
        <f t="shared" si="56"/>
        <v>8</v>
      </c>
      <c r="U343" s="141">
        <v>27</v>
      </c>
      <c r="V343" s="141"/>
      <c r="W343" s="141"/>
      <c r="X343" s="141"/>
      <c r="Y343" s="147"/>
      <c r="Z343" s="141"/>
      <c r="AA343" s="141"/>
      <c r="AB343" s="141"/>
      <c r="AC343" s="141"/>
      <c r="AD343" s="141"/>
      <c r="AE343" s="141"/>
      <c r="AF343" s="141"/>
      <c r="AG343" s="141"/>
      <c r="AH343" s="141"/>
      <c r="AI343" s="141"/>
      <c r="AJ343" s="141"/>
      <c r="AK343" s="143"/>
      <c r="AL343" s="143"/>
      <c r="AM343" s="63"/>
      <c r="AN343" s="141"/>
      <c r="AO343" s="141">
        <v>20</v>
      </c>
      <c r="AP343" s="143"/>
    </row>
    <row r="344" spans="1:42" ht="25.5">
      <c r="A344" s="64">
        <f t="shared" si="54"/>
        <v>102.3380000000016</v>
      </c>
      <c r="B344" s="75" t="s">
        <v>317</v>
      </c>
      <c r="C344" s="76" t="s">
        <v>320</v>
      </c>
      <c r="D344" s="144" t="s">
        <v>210</v>
      </c>
      <c r="E344" s="144" t="s">
        <v>251</v>
      </c>
      <c r="F344" s="144" t="s">
        <v>53</v>
      </c>
      <c r="G344" s="144" t="s">
        <v>59</v>
      </c>
      <c r="H344" s="136">
        <v>43281</v>
      </c>
      <c r="I344" s="136">
        <v>43373</v>
      </c>
      <c r="J344" s="68" t="str">
        <f t="shared" si="55"/>
        <v>30.06.18 - 30.09.18 (3 months)</v>
      </c>
      <c r="K344" s="65" t="s">
        <v>32</v>
      </c>
      <c r="L344" s="137">
        <v>2300</v>
      </c>
      <c r="M344" s="137">
        <v>700</v>
      </c>
      <c r="N344" s="69">
        <f t="shared" si="57"/>
        <v>8</v>
      </c>
      <c r="O344" s="137">
        <v>2300</v>
      </c>
      <c r="P344" s="137">
        <v>700</v>
      </c>
      <c r="Q344" s="69">
        <f t="shared" si="58"/>
        <v>8</v>
      </c>
      <c r="R344" s="137">
        <v>2300</v>
      </c>
      <c r="S344" s="137">
        <v>700</v>
      </c>
      <c r="T344" s="67">
        <f t="shared" si="56"/>
        <v>8</v>
      </c>
      <c r="U344" s="141">
        <v>27</v>
      </c>
      <c r="V344" s="141"/>
      <c r="W344" s="141"/>
      <c r="X344" s="141"/>
      <c r="Y344" s="147"/>
      <c r="Z344" s="141"/>
      <c r="AA344" s="141"/>
      <c r="AB344" s="141"/>
      <c r="AC344" s="141"/>
      <c r="AD344" s="141"/>
      <c r="AE344" s="141"/>
      <c r="AF344" s="141"/>
      <c r="AG344" s="141"/>
      <c r="AH344" s="141"/>
      <c r="AI344" s="141"/>
      <c r="AJ344" s="141"/>
      <c r="AK344" s="143"/>
      <c r="AL344" s="143"/>
      <c r="AM344" s="63"/>
      <c r="AN344" s="141"/>
      <c r="AO344" s="141">
        <v>20</v>
      </c>
      <c r="AP344" s="143"/>
    </row>
    <row r="345" spans="1:42" ht="25.5">
      <c r="A345" s="64">
        <f t="shared" si="54"/>
        <v>102.3390000000016</v>
      </c>
      <c r="B345" s="66" t="s">
        <v>316</v>
      </c>
      <c r="C345" s="76">
        <v>1.3</v>
      </c>
      <c r="D345" s="144" t="s">
        <v>210</v>
      </c>
      <c r="E345" s="144" t="s">
        <v>252</v>
      </c>
      <c r="F345" s="144" t="s">
        <v>53</v>
      </c>
      <c r="G345" s="144" t="s">
        <v>59</v>
      </c>
      <c r="H345" s="136">
        <v>43281</v>
      </c>
      <c r="I345" s="136">
        <v>43373</v>
      </c>
      <c r="J345" s="68" t="str">
        <f t="shared" si="55"/>
        <v>30.06.18 - 30.09.18 (3 months)</v>
      </c>
      <c r="K345" s="65" t="s">
        <v>32</v>
      </c>
      <c r="L345" s="137">
        <v>2300</v>
      </c>
      <c r="M345" s="137">
        <v>700</v>
      </c>
      <c r="N345" s="69">
        <f t="shared" si="57"/>
        <v>8</v>
      </c>
      <c r="O345" s="137">
        <v>2300</v>
      </c>
      <c r="P345" s="137">
        <v>700</v>
      </c>
      <c r="Q345" s="69">
        <f t="shared" si="58"/>
        <v>8</v>
      </c>
      <c r="R345" s="137">
        <v>2300</v>
      </c>
      <c r="S345" s="137">
        <v>700</v>
      </c>
      <c r="T345" s="67">
        <f t="shared" si="56"/>
        <v>8</v>
      </c>
      <c r="U345" s="141">
        <v>25</v>
      </c>
      <c r="V345" s="141"/>
      <c r="W345" s="141"/>
      <c r="X345" s="141"/>
      <c r="Y345" s="147"/>
      <c r="Z345" s="141"/>
      <c r="AA345" s="141"/>
      <c r="AB345" s="141"/>
      <c r="AC345" s="141"/>
      <c r="AD345" s="141"/>
      <c r="AE345" s="141"/>
      <c r="AF345" s="141"/>
      <c r="AG345" s="141"/>
      <c r="AH345" s="141"/>
      <c r="AI345" s="141"/>
      <c r="AJ345" s="141"/>
      <c r="AK345" s="143"/>
      <c r="AL345" s="143"/>
      <c r="AM345" s="63"/>
      <c r="AN345" s="141"/>
      <c r="AO345" s="141">
        <v>18</v>
      </c>
      <c r="AP345" s="143"/>
    </row>
    <row r="346" spans="1:42" ht="25.5">
      <c r="A346" s="64">
        <f>A345+0.002</f>
        <v>102.3410000000016</v>
      </c>
      <c r="B346" s="75" t="s">
        <v>317</v>
      </c>
      <c r="C346" s="76" t="s">
        <v>320</v>
      </c>
      <c r="D346" s="144" t="s">
        <v>210</v>
      </c>
      <c r="E346" s="144" t="s">
        <v>253</v>
      </c>
      <c r="F346" s="144" t="s">
        <v>53</v>
      </c>
      <c r="G346" s="144" t="s">
        <v>59</v>
      </c>
      <c r="H346" s="136">
        <v>43281</v>
      </c>
      <c r="I346" s="136">
        <v>43373</v>
      </c>
      <c r="J346" s="68" t="str">
        <f t="shared" si="55"/>
        <v>30.06.18 - 30.09.18 (3 months)</v>
      </c>
      <c r="K346" s="65" t="s">
        <v>32</v>
      </c>
      <c r="L346" s="137">
        <v>2300</v>
      </c>
      <c r="M346" s="137">
        <v>700</v>
      </c>
      <c r="N346" s="69">
        <f t="shared" si="57"/>
        <v>8</v>
      </c>
      <c r="O346" s="137">
        <v>2300</v>
      </c>
      <c r="P346" s="137">
        <v>700</v>
      </c>
      <c r="Q346" s="69">
        <f t="shared" si="58"/>
        <v>8</v>
      </c>
      <c r="R346" s="137">
        <v>2300</v>
      </c>
      <c r="S346" s="137">
        <v>700</v>
      </c>
      <c r="T346" s="67">
        <f t="shared" si="56"/>
        <v>8</v>
      </c>
      <c r="U346" s="141">
        <v>27</v>
      </c>
      <c r="V346" s="141"/>
      <c r="W346" s="141"/>
      <c r="X346" s="141"/>
      <c r="Y346" s="147"/>
      <c r="Z346" s="141"/>
      <c r="AA346" s="141"/>
      <c r="AB346" s="141"/>
      <c r="AC346" s="141"/>
      <c r="AD346" s="141"/>
      <c r="AE346" s="141"/>
      <c r="AF346" s="141"/>
      <c r="AG346" s="141"/>
      <c r="AH346" s="141"/>
      <c r="AI346" s="141"/>
      <c r="AJ346" s="141"/>
      <c r="AK346" s="143"/>
      <c r="AL346" s="143"/>
      <c r="AM346" s="63"/>
      <c r="AN346" s="141"/>
      <c r="AO346" s="141">
        <v>20</v>
      </c>
      <c r="AP346" s="143"/>
    </row>
    <row r="347" spans="1:42" ht="25.5">
      <c r="A347" s="64">
        <f t="shared" si="54"/>
        <v>102.3420000000016</v>
      </c>
      <c r="B347" s="66" t="s">
        <v>316</v>
      </c>
      <c r="C347" s="77">
        <v>2</v>
      </c>
      <c r="D347" s="141" t="s">
        <v>138</v>
      </c>
      <c r="E347" s="141" t="s">
        <v>256</v>
      </c>
      <c r="F347" s="141" t="s">
        <v>53</v>
      </c>
      <c r="G347" s="141" t="s">
        <v>59</v>
      </c>
      <c r="H347" s="136">
        <v>43281</v>
      </c>
      <c r="I347" s="136">
        <v>43312</v>
      </c>
      <c r="J347" s="68" t="str">
        <f t="shared" si="55"/>
        <v>30.06.18 - 31.07.18 (1 months)</v>
      </c>
      <c r="K347" s="65" t="s">
        <v>32</v>
      </c>
      <c r="L347" s="137">
        <v>2300</v>
      </c>
      <c r="M347" s="137">
        <v>2300</v>
      </c>
      <c r="N347" s="69">
        <f t="shared" si="57"/>
        <v>24</v>
      </c>
      <c r="O347" s="137">
        <v>2300</v>
      </c>
      <c r="P347" s="137">
        <v>2300</v>
      </c>
      <c r="Q347" s="69">
        <f t="shared" si="58"/>
        <v>24</v>
      </c>
      <c r="R347" s="137">
        <v>2300</v>
      </c>
      <c r="S347" s="137">
        <v>2300</v>
      </c>
      <c r="T347" s="67">
        <f>IF(R347&gt;S347, (2400-R347+S347)/100, IF(R347=S347, 24, (S347-R347)/100))</f>
        <v>24</v>
      </c>
      <c r="U347" s="141">
        <v>75</v>
      </c>
      <c r="V347" s="141">
        <v>0</v>
      </c>
      <c r="W347" s="141"/>
      <c r="X347" s="141"/>
      <c r="Y347" s="147"/>
      <c r="Z347" s="141"/>
      <c r="AA347" s="141"/>
      <c r="AB347" s="141"/>
      <c r="AC347" s="141"/>
      <c r="AD347" s="141"/>
      <c r="AE347" s="141"/>
      <c r="AF347" s="141"/>
      <c r="AG347" s="141"/>
      <c r="AH347" s="141"/>
      <c r="AI347" s="141"/>
      <c r="AJ347" s="141"/>
      <c r="AK347" s="143"/>
      <c r="AL347" s="143"/>
      <c r="AM347" s="63"/>
      <c r="AN347" s="141"/>
      <c r="AO347" s="141">
        <v>15</v>
      </c>
      <c r="AP347" s="143" t="s">
        <v>257</v>
      </c>
    </row>
    <row r="348" spans="1:42" ht="25.5">
      <c r="A348" s="64">
        <f t="shared" si="54"/>
        <v>102.34300000000161</v>
      </c>
      <c r="B348" s="66" t="s">
        <v>316</v>
      </c>
      <c r="C348" s="77">
        <v>2</v>
      </c>
      <c r="D348" s="141" t="s">
        <v>138</v>
      </c>
      <c r="E348" s="141" t="s">
        <v>256</v>
      </c>
      <c r="F348" s="141" t="s">
        <v>53</v>
      </c>
      <c r="G348" s="141" t="s">
        <v>59</v>
      </c>
      <c r="H348" s="136">
        <v>43281</v>
      </c>
      <c r="I348" s="136">
        <v>43373</v>
      </c>
      <c r="J348" s="68" t="str">
        <f t="shared" si="55"/>
        <v>30.06.18 - 30.09.18 (3 months)</v>
      </c>
      <c r="K348" s="65" t="s">
        <v>32</v>
      </c>
      <c r="L348" s="137">
        <v>2300</v>
      </c>
      <c r="M348" s="137">
        <v>2300</v>
      </c>
      <c r="N348" s="69">
        <f t="shared" si="57"/>
        <v>24</v>
      </c>
      <c r="O348" s="137">
        <v>2300</v>
      </c>
      <c r="P348" s="137">
        <v>2300</v>
      </c>
      <c r="Q348" s="69">
        <f t="shared" si="58"/>
        <v>24</v>
      </c>
      <c r="R348" s="137">
        <v>2300</v>
      </c>
      <c r="S348" s="137">
        <v>2300</v>
      </c>
      <c r="T348" s="67">
        <f t="shared" ref="T348:T354" si="59">IF(R348&gt;S348, (2400-R348+S348)/100, IF(R348=S348, 24, (S348-R348)/100))</f>
        <v>24</v>
      </c>
      <c r="U348" s="141">
        <v>75</v>
      </c>
      <c r="V348" s="141">
        <v>0</v>
      </c>
      <c r="W348" s="141"/>
      <c r="X348" s="141"/>
      <c r="Y348" s="147"/>
      <c r="Z348" s="141"/>
      <c r="AA348" s="141"/>
      <c r="AB348" s="141"/>
      <c r="AC348" s="141"/>
      <c r="AD348" s="141"/>
      <c r="AE348" s="141"/>
      <c r="AF348" s="141"/>
      <c r="AG348" s="141"/>
      <c r="AH348" s="141"/>
      <c r="AI348" s="141"/>
      <c r="AJ348" s="141"/>
      <c r="AK348" s="143"/>
      <c r="AL348" s="143"/>
      <c r="AM348" s="63"/>
      <c r="AN348" s="141"/>
      <c r="AO348" s="141">
        <v>15</v>
      </c>
      <c r="AP348" s="143" t="s">
        <v>257</v>
      </c>
    </row>
    <row r="349" spans="1:42" ht="25.5">
      <c r="A349" s="64">
        <f t="shared" si="54"/>
        <v>102.34400000000161</v>
      </c>
      <c r="B349" s="66" t="s">
        <v>316</v>
      </c>
      <c r="C349" s="77">
        <v>2</v>
      </c>
      <c r="D349" s="141" t="s">
        <v>138</v>
      </c>
      <c r="E349" s="141" t="s">
        <v>256</v>
      </c>
      <c r="F349" s="141" t="s">
        <v>53</v>
      </c>
      <c r="G349" s="141" t="s">
        <v>59</v>
      </c>
      <c r="H349" s="136">
        <v>43555</v>
      </c>
      <c r="I349" s="136">
        <v>43738</v>
      </c>
      <c r="J349" s="68" t="str">
        <f t="shared" si="55"/>
        <v>31.03.19 - 30.09.19 (6 months)</v>
      </c>
      <c r="K349" s="65" t="s">
        <v>32</v>
      </c>
      <c r="L349" s="137">
        <v>2300</v>
      </c>
      <c r="M349" s="137">
        <v>2300</v>
      </c>
      <c r="N349" s="69">
        <f t="shared" si="57"/>
        <v>24</v>
      </c>
      <c r="O349" s="137">
        <v>2300</v>
      </c>
      <c r="P349" s="137">
        <v>2300</v>
      </c>
      <c r="Q349" s="69">
        <f t="shared" si="58"/>
        <v>24</v>
      </c>
      <c r="R349" s="137">
        <v>2300</v>
      </c>
      <c r="S349" s="137">
        <v>2300</v>
      </c>
      <c r="T349" s="67">
        <f t="shared" si="59"/>
        <v>24</v>
      </c>
      <c r="U349" s="141">
        <v>75</v>
      </c>
      <c r="V349" s="141">
        <v>0</v>
      </c>
      <c r="W349" s="141"/>
      <c r="X349" s="141"/>
      <c r="Y349" s="147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3"/>
      <c r="AL349" s="143"/>
      <c r="AM349" s="63"/>
      <c r="AN349" s="141"/>
      <c r="AO349" s="141">
        <v>15</v>
      </c>
      <c r="AP349" s="143"/>
    </row>
    <row r="350" spans="1:42" ht="25.5">
      <c r="A350" s="64">
        <f t="shared" si="54"/>
        <v>102.34500000000162</v>
      </c>
      <c r="B350" s="66" t="s">
        <v>316</v>
      </c>
      <c r="C350" s="77">
        <v>2</v>
      </c>
      <c r="D350" s="141" t="s">
        <v>138</v>
      </c>
      <c r="E350" s="141" t="s">
        <v>256</v>
      </c>
      <c r="F350" s="141" t="s">
        <v>53</v>
      </c>
      <c r="G350" s="141" t="s">
        <v>59</v>
      </c>
      <c r="H350" s="136">
        <v>43921</v>
      </c>
      <c r="I350" s="136">
        <v>44104</v>
      </c>
      <c r="J350" s="68" t="str">
        <f t="shared" si="55"/>
        <v>31.03.20 - 30.09.20 (6 months)</v>
      </c>
      <c r="K350" s="65" t="s">
        <v>32</v>
      </c>
      <c r="L350" s="137">
        <v>2300</v>
      </c>
      <c r="M350" s="137">
        <v>2300</v>
      </c>
      <c r="N350" s="69">
        <f t="shared" si="57"/>
        <v>24</v>
      </c>
      <c r="O350" s="137">
        <v>2300</v>
      </c>
      <c r="P350" s="137">
        <v>2300</v>
      </c>
      <c r="Q350" s="69">
        <f t="shared" si="58"/>
        <v>24</v>
      </c>
      <c r="R350" s="137">
        <v>2300</v>
      </c>
      <c r="S350" s="137">
        <v>2300</v>
      </c>
      <c r="T350" s="67">
        <f t="shared" si="59"/>
        <v>24</v>
      </c>
      <c r="U350" s="141">
        <v>75</v>
      </c>
      <c r="V350" s="141">
        <v>0</v>
      </c>
      <c r="W350" s="141"/>
      <c r="X350" s="141"/>
      <c r="Y350" s="147"/>
      <c r="Z350" s="141"/>
      <c r="AA350" s="141"/>
      <c r="AB350" s="141"/>
      <c r="AC350" s="141"/>
      <c r="AD350" s="141"/>
      <c r="AE350" s="141"/>
      <c r="AF350" s="141"/>
      <c r="AG350" s="141"/>
      <c r="AH350" s="141"/>
      <c r="AI350" s="141"/>
      <c r="AJ350" s="141"/>
      <c r="AK350" s="143"/>
      <c r="AL350" s="143"/>
      <c r="AM350" s="63"/>
      <c r="AN350" s="141"/>
      <c r="AO350" s="141">
        <v>15</v>
      </c>
      <c r="AP350" s="143"/>
    </row>
    <row r="351" spans="1:42" ht="25.5">
      <c r="A351" s="64">
        <f t="shared" si="54"/>
        <v>102.34600000000162</v>
      </c>
      <c r="B351" s="66" t="s">
        <v>316</v>
      </c>
      <c r="C351" s="77">
        <v>2</v>
      </c>
      <c r="D351" s="141" t="s">
        <v>138</v>
      </c>
      <c r="E351" s="141" t="s">
        <v>256</v>
      </c>
      <c r="F351" s="141" t="s">
        <v>53</v>
      </c>
      <c r="G351" s="141" t="s">
        <v>59</v>
      </c>
      <c r="H351" s="136">
        <v>43373</v>
      </c>
      <c r="I351" s="136">
        <v>43555</v>
      </c>
      <c r="J351" s="68" t="str">
        <f t="shared" si="55"/>
        <v>30.09.18 - 31.03.19 (6 months)</v>
      </c>
      <c r="K351" s="65" t="s">
        <v>32</v>
      </c>
      <c r="L351" s="137">
        <v>2300</v>
      </c>
      <c r="M351" s="137">
        <v>1500</v>
      </c>
      <c r="N351" s="69">
        <f t="shared" si="57"/>
        <v>16</v>
      </c>
      <c r="O351" s="137">
        <v>2300</v>
      </c>
      <c r="P351" s="137">
        <v>2300</v>
      </c>
      <c r="Q351" s="69">
        <f t="shared" si="58"/>
        <v>24</v>
      </c>
      <c r="R351" s="137">
        <v>2300</v>
      </c>
      <c r="S351" s="137">
        <v>2300</v>
      </c>
      <c r="T351" s="67">
        <f t="shared" si="59"/>
        <v>24</v>
      </c>
      <c r="U351" s="141">
        <v>75</v>
      </c>
      <c r="V351" s="141">
        <v>0</v>
      </c>
      <c r="W351" s="141"/>
      <c r="X351" s="141"/>
      <c r="Y351" s="147"/>
      <c r="Z351" s="141"/>
      <c r="AA351" s="141"/>
      <c r="AB351" s="141"/>
      <c r="AC351" s="141"/>
      <c r="AD351" s="141"/>
      <c r="AE351" s="141"/>
      <c r="AF351" s="141"/>
      <c r="AG351" s="141"/>
      <c r="AH351" s="141"/>
      <c r="AI351" s="141"/>
      <c r="AJ351" s="141"/>
      <c r="AK351" s="143"/>
      <c r="AL351" s="143"/>
      <c r="AM351" s="63" t="s">
        <v>258</v>
      </c>
      <c r="AN351" s="141"/>
      <c r="AO351" s="141">
        <v>15</v>
      </c>
      <c r="AP351" s="143"/>
    </row>
    <row r="352" spans="1:42" ht="25.5">
      <c r="A352" s="64">
        <f t="shared" si="54"/>
        <v>102.34700000000163</v>
      </c>
      <c r="B352" s="66" t="s">
        <v>316</v>
      </c>
      <c r="C352" s="77">
        <v>2</v>
      </c>
      <c r="D352" s="141" t="s">
        <v>138</v>
      </c>
      <c r="E352" s="141" t="s">
        <v>256</v>
      </c>
      <c r="F352" s="141" t="s">
        <v>53</v>
      </c>
      <c r="G352" s="141" t="s">
        <v>59</v>
      </c>
      <c r="H352" s="136">
        <v>43373</v>
      </c>
      <c r="I352" s="136">
        <v>43555</v>
      </c>
      <c r="J352" s="68" t="str">
        <f t="shared" si="55"/>
        <v>30.09.18 - 31.03.19 (6 months)</v>
      </c>
      <c r="K352" s="65" t="s">
        <v>32</v>
      </c>
      <c r="L352" s="137">
        <v>1900</v>
      </c>
      <c r="M352" s="137">
        <v>2300</v>
      </c>
      <c r="N352" s="69">
        <f t="shared" si="57"/>
        <v>4</v>
      </c>
      <c r="O352" s="137"/>
      <c r="P352" s="137"/>
      <c r="Q352" s="69">
        <f t="shared" si="58"/>
        <v>24</v>
      </c>
      <c r="R352" s="137"/>
      <c r="S352" s="137"/>
      <c r="T352" s="67">
        <f t="shared" si="59"/>
        <v>24</v>
      </c>
      <c r="U352" s="141">
        <v>75</v>
      </c>
      <c r="V352" s="141">
        <v>0</v>
      </c>
      <c r="W352" s="141"/>
      <c r="X352" s="141"/>
      <c r="Y352" s="147"/>
      <c r="Z352" s="141"/>
      <c r="AA352" s="141"/>
      <c r="AB352" s="141"/>
      <c r="AC352" s="141"/>
      <c r="AD352" s="141"/>
      <c r="AE352" s="141"/>
      <c r="AF352" s="141"/>
      <c r="AG352" s="141"/>
      <c r="AH352" s="141"/>
      <c r="AI352" s="141"/>
      <c r="AJ352" s="141"/>
      <c r="AK352" s="143"/>
      <c r="AL352" s="143"/>
      <c r="AM352" s="63" t="s">
        <v>258</v>
      </c>
      <c r="AN352" s="141"/>
      <c r="AO352" s="141">
        <v>15</v>
      </c>
      <c r="AP352" s="143"/>
    </row>
    <row r="353" spans="1:42" ht="25.5">
      <c r="A353" s="64">
        <f t="shared" si="54"/>
        <v>102.34800000000163</v>
      </c>
      <c r="B353" s="66" t="s">
        <v>316</v>
      </c>
      <c r="C353" s="77">
        <v>2</v>
      </c>
      <c r="D353" s="141" t="s">
        <v>138</v>
      </c>
      <c r="E353" s="141" t="s">
        <v>256</v>
      </c>
      <c r="F353" s="141" t="s">
        <v>53</v>
      </c>
      <c r="G353" s="141" t="s">
        <v>59</v>
      </c>
      <c r="H353" s="136">
        <v>43738</v>
      </c>
      <c r="I353" s="136">
        <v>43921</v>
      </c>
      <c r="J353" s="68" t="str">
        <f t="shared" si="55"/>
        <v>30.09.19 - 31.03.20 (6 months)</v>
      </c>
      <c r="K353" s="65" t="s">
        <v>32</v>
      </c>
      <c r="L353" s="137">
        <v>2300</v>
      </c>
      <c r="M353" s="137">
        <v>1500</v>
      </c>
      <c r="N353" s="69">
        <f t="shared" si="57"/>
        <v>16</v>
      </c>
      <c r="O353" s="137">
        <v>2300</v>
      </c>
      <c r="P353" s="137">
        <v>2300</v>
      </c>
      <c r="Q353" s="69">
        <f t="shared" si="58"/>
        <v>24</v>
      </c>
      <c r="R353" s="137">
        <v>2300</v>
      </c>
      <c r="S353" s="137">
        <v>2300</v>
      </c>
      <c r="T353" s="67">
        <f t="shared" si="59"/>
        <v>24</v>
      </c>
      <c r="U353" s="141">
        <v>75</v>
      </c>
      <c r="V353" s="141">
        <v>0</v>
      </c>
      <c r="W353" s="141"/>
      <c r="X353" s="141"/>
      <c r="Y353" s="147"/>
      <c r="Z353" s="141"/>
      <c r="AA353" s="141"/>
      <c r="AB353" s="141"/>
      <c r="AC353" s="141"/>
      <c r="AD353" s="141"/>
      <c r="AE353" s="141"/>
      <c r="AF353" s="141"/>
      <c r="AG353" s="141"/>
      <c r="AH353" s="141"/>
      <c r="AI353" s="141"/>
      <c r="AJ353" s="141"/>
      <c r="AK353" s="143"/>
      <c r="AL353" s="143"/>
      <c r="AM353" s="63" t="s">
        <v>259</v>
      </c>
      <c r="AN353" s="141"/>
      <c r="AO353" s="141">
        <v>15</v>
      </c>
      <c r="AP353" s="143"/>
    </row>
    <row r="354" spans="1:42" ht="25.5">
      <c r="A354" s="64">
        <f t="shared" si="54"/>
        <v>102.34900000000164</v>
      </c>
      <c r="B354" s="66" t="s">
        <v>316</v>
      </c>
      <c r="C354" s="77">
        <v>2</v>
      </c>
      <c r="D354" s="141" t="s">
        <v>138</v>
      </c>
      <c r="E354" s="141" t="s">
        <v>256</v>
      </c>
      <c r="F354" s="141" t="s">
        <v>53</v>
      </c>
      <c r="G354" s="141" t="s">
        <v>59</v>
      </c>
      <c r="H354" s="136">
        <v>43738</v>
      </c>
      <c r="I354" s="136">
        <v>43921</v>
      </c>
      <c r="J354" s="68" t="str">
        <f t="shared" si="55"/>
        <v>30.09.19 - 31.03.20 (6 months)</v>
      </c>
      <c r="K354" s="65" t="s">
        <v>32</v>
      </c>
      <c r="L354" s="137">
        <v>1900</v>
      </c>
      <c r="M354" s="137">
        <v>2300</v>
      </c>
      <c r="N354" s="69">
        <f t="shared" si="57"/>
        <v>4</v>
      </c>
      <c r="O354" s="137"/>
      <c r="P354" s="137"/>
      <c r="Q354" s="69">
        <f t="shared" si="58"/>
        <v>24</v>
      </c>
      <c r="R354" s="137"/>
      <c r="S354" s="137"/>
      <c r="T354" s="67">
        <f t="shared" si="59"/>
        <v>24</v>
      </c>
      <c r="U354" s="141">
        <v>75</v>
      </c>
      <c r="V354" s="141">
        <v>0</v>
      </c>
      <c r="W354" s="141"/>
      <c r="X354" s="141"/>
      <c r="Y354" s="147"/>
      <c r="Z354" s="141"/>
      <c r="AA354" s="141"/>
      <c r="AB354" s="141"/>
      <c r="AC354" s="141"/>
      <c r="AD354" s="141"/>
      <c r="AE354" s="141"/>
      <c r="AF354" s="141"/>
      <c r="AG354" s="141"/>
      <c r="AH354" s="141"/>
      <c r="AI354" s="141"/>
      <c r="AJ354" s="141"/>
      <c r="AK354" s="143"/>
      <c r="AL354" s="143"/>
      <c r="AM354" s="63" t="s">
        <v>259</v>
      </c>
      <c r="AN354" s="141"/>
      <c r="AO354" s="141">
        <v>15</v>
      </c>
      <c r="AP354" s="143"/>
    </row>
    <row r="355" spans="1:42" ht="25.5">
      <c r="A355" s="64">
        <f t="shared" si="54"/>
        <v>102.35000000000164</v>
      </c>
      <c r="B355" s="75" t="s">
        <v>317</v>
      </c>
      <c r="C355" s="76" t="s">
        <v>320</v>
      </c>
      <c r="D355" s="144" t="s">
        <v>131</v>
      </c>
      <c r="E355" s="144" t="s">
        <v>260</v>
      </c>
      <c r="F355" s="144" t="s">
        <v>53</v>
      </c>
      <c r="G355" s="144" t="s">
        <v>133</v>
      </c>
      <c r="H355" s="136">
        <v>43282</v>
      </c>
      <c r="I355" s="136">
        <v>43373</v>
      </c>
      <c r="J355" s="68" t="str">
        <f t="shared" si="55"/>
        <v>01.07.18 - 30.09.18 (3 months)</v>
      </c>
      <c r="K355" s="65" t="s">
        <v>32</v>
      </c>
      <c r="L355" s="137">
        <v>700</v>
      </c>
      <c r="M355" s="137">
        <v>2300</v>
      </c>
      <c r="N355" s="69">
        <v>16</v>
      </c>
      <c r="O355" s="137">
        <v>700</v>
      </c>
      <c r="P355" s="137">
        <v>2300</v>
      </c>
      <c r="Q355" s="69">
        <v>16</v>
      </c>
      <c r="R355" s="137">
        <v>700</v>
      </c>
      <c r="S355" s="137">
        <v>2300</v>
      </c>
      <c r="T355" s="69">
        <v>16</v>
      </c>
      <c r="U355" s="135">
        <v>50</v>
      </c>
      <c r="V355" s="135"/>
      <c r="W355" s="135"/>
      <c r="X355" s="135"/>
      <c r="Y355" s="145"/>
      <c r="Z355" s="135"/>
      <c r="AA355" s="135"/>
      <c r="AB355" s="135"/>
      <c r="AC355" s="135"/>
      <c r="AD355" s="135"/>
      <c r="AE355" s="135"/>
      <c r="AF355" s="135"/>
      <c r="AG355" s="135"/>
      <c r="AH355" s="135"/>
      <c r="AI355" s="135"/>
      <c r="AJ355" s="135"/>
      <c r="AK355" s="139"/>
      <c r="AL355" s="139"/>
      <c r="AM355" s="140"/>
      <c r="AN355" s="135"/>
      <c r="AO355" s="135">
        <v>20</v>
      </c>
      <c r="AP355" s="139"/>
    </row>
    <row r="356" spans="1:42" ht="25.5">
      <c r="A356" s="64">
        <f t="shared" si="54"/>
        <v>102.35100000000165</v>
      </c>
      <c r="B356" s="66" t="s">
        <v>316</v>
      </c>
      <c r="C356" s="76">
        <v>2</v>
      </c>
      <c r="D356" s="144" t="s">
        <v>131</v>
      </c>
      <c r="E356" s="144" t="s">
        <v>260</v>
      </c>
      <c r="F356" s="144" t="s">
        <v>53</v>
      </c>
      <c r="G356" s="144" t="s">
        <v>133</v>
      </c>
      <c r="H356" s="136">
        <v>43374</v>
      </c>
      <c r="I356" s="136">
        <v>43555</v>
      </c>
      <c r="J356" s="68" t="str">
        <f t="shared" si="55"/>
        <v>01.10.18 - 31.03.19 (6 months)</v>
      </c>
      <c r="K356" s="65" t="s">
        <v>32</v>
      </c>
      <c r="L356" s="137">
        <v>700</v>
      </c>
      <c r="M356" s="137">
        <v>1500</v>
      </c>
      <c r="N356" s="69">
        <v>8</v>
      </c>
      <c r="O356" s="137">
        <v>1100</v>
      </c>
      <c r="P356" s="137">
        <v>2300</v>
      </c>
      <c r="Q356" s="69">
        <v>12</v>
      </c>
      <c r="R356" s="137">
        <v>1100</v>
      </c>
      <c r="S356" s="137">
        <v>2300</v>
      </c>
      <c r="T356" s="67">
        <v>12</v>
      </c>
      <c r="U356" s="141">
        <v>88</v>
      </c>
      <c r="V356" s="141"/>
      <c r="W356" s="141"/>
      <c r="X356" s="141"/>
      <c r="Y356" s="147"/>
      <c r="Z356" s="141"/>
      <c r="AA356" s="141"/>
      <c r="AB356" s="141"/>
      <c r="AC356" s="141"/>
      <c r="AD356" s="141"/>
      <c r="AE356" s="141"/>
      <c r="AF356" s="141"/>
      <c r="AG356" s="141"/>
      <c r="AH356" s="141"/>
      <c r="AI356" s="141"/>
      <c r="AJ356" s="141"/>
      <c r="AK356" s="143"/>
      <c r="AL356" s="143"/>
      <c r="AM356" s="63"/>
      <c r="AN356" s="141"/>
      <c r="AO356" s="141">
        <v>18</v>
      </c>
      <c r="AP356" s="143"/>
    </row>
    <row r="357" spans="1:42" ht="30">
      <c r="A357" s="64">
        <f t="shared" si="54"/>
        <v>102.35200000000165</v>
      </c>
      <c r="B357" s="75" t="s">
        <v>317</v>
      </c>
      <c r="C357" s="76" t="s">
        <v>320</v>
      </c>
      <c r="D357" s="135" t="s">
        <v>134</v>
      </c>
      <c r="E357" s="135" t="s">
        <v>261</v>
      </c>
      <c r="F357" s="135" t="s">
        <v>53</v>
      </c>
      <c r="G357" s="135" t="s">
        <v>262</v>
      </c>
      <c r="H357" s="136">
        <v>43281</v>
      </c>
      <c r="I357" s="136">
        <v>43312</v>
      </c>
      <c r="J357" s="68" t="str">
        <f t="shared" si="55"/>
        <v>30.06.18 - 31.07.18 (1 months)</v>
      </c>
      <c r="K357" s="65" t="s">
        <v>32</v>
      </c>
      <c r="L357" s="137">
        <v>2300</v>
      </c>
      <c r="M357" s="137">
        <v>2300</v>
      </c>
      <c r="N357" s="69">
        <f t="shared" ref="N357:N362" si="60">IF(L357&gt;M357, (2400-L357+M357)/100, IF(L357=M357, 24, (M357-L357)/100))</f>
        <v>24</v>
      </c>
      <c r="O357" s="137">
        <v>2300</v>
      </c>
      <c r="P357" s="137">
        <v>2300</v>
      </c>
      <c r="Q357" s="69">
        <f t="shared" ref="Q357:Q362" si="61">IF(O357&gt;P357, (2400-O357+P357)/100, IF(O357=P357, 24, (P357-O357)/100))</f>
        <v>24</v>
      </c>
      <c r="R357" s="137">
        <v>2300</v>
      </c>
      <c r="S357" s="137">
        <v>2300</v>
      </c>
      <c r="T357" s="69">
        <f t="shared" ref="T357:T371" si="62">IF(R357&gt;S357, (2400-R357+S357)/100, IF(R357=S357, 24, (S357-R357)/100))</f>
        <v>24</v>
      </c>
      <c r="U357" s="135">
        <v>14.4</v>
      </c>
      <c r="V357" s="135"/>
      <c r="W357" s="135"/>
      <c r="X357" s="135"/>
      <c r="Y357" s="145"/>
      <c r="Z357" s="135"/>
      <c r="AA357" s="135"/>
      <c r="AB357" s="135"/>
      <c r="AC357" s="135"/>
      <c r="AD357" s="135"/>
      <c r="AE357" s="135"/>
      <c r="AF357" s="135"/>
      <c r="AG357" s="135"/>
      <c r="AH357" s="135"/>
      <c r="AI357" s="135"/>
      <c r="AJ357" s="135"/>
      <c r="AK357" s="139"/>
      <c r="AL357" s="139"/>
      <c r="AM357" s="140"/>
      <c r="AN357" s="135"/>
      <c r="AO357" s="135">
        <v>8</v>
      </c>
      <c r="AP357" s="139" t="s">
        <v>263</v>
      </c>
    </row>
    <row r="358" spans="1:42" ht="30">
      <c r="A358" s="64">
        <f t="shared" si="54"/>
        <v>102.35300000000166</v>
      </c>
      <c r="B358" s="66" t="s">
        <v>316</v>
      </c>
      <c r="C358" s="76">
        <v>4</v>
      </c>
      <c r="D358" s="135" t="s">
        <v>134</v>
      </c>
      <c r="E358" s="141" t="s">
        <v>261</v>
      </c>
      <c r="F358" s="141" t="s">
        <v>53</v>
      </c>
      <c r="G358" s="135" t="s">
        <v>262</v>
      </c>
      <c r="H358" s="136">
        <v>43281</v>
      </c>
      <c r="I358" s="136">
        <v>43373</v>
      </c>
      <c r="J358" s="68" t="str">
        <f t="shared" si="55"/>
        <v>30.06.18 - 30.09.18 (3 months)</v>
      </c>
      <c r="K358" s="65" t="s">
        <v>32</v>
      </c>
      <c r="L358" s="137">
        <v>2300</v>
      </c>
      <c r="M358" s="137">
        <v>2300</v>
      </c>
      <c r="N358" s="69">
        <f t="shared" si="60"/>
        <v>24</v>
      </c>
      <c r="O358" s="137">
        <v>2300</v>
      </c>
      <c r="P358" s="137">
        <v>2300</v>
      </c>
      <c r="Q358" s="69">
        <f t="shared" si="61"/>
        <v>24</v>
      </c>
      <c r="R358" s="137">
        <v>2300</v>
      </c>
      <c r="S358" s="137">
        <v>2300</v>
      </c>
      <c r="T358" s="67">
        <f t="shared" si="62"/>
        <v>24</v>
      </c>
      <c r="U358" s="141">
        <v>20</v>
      </c>
      <c r="V358" s="141"/>
      <c r="W358" s="141"/>
      <c r="X358" s="141"/>
      <c r="Y358" s="147"/>
      <c r="Z358" s="141"/>
      <c r="AA358" s="141"/>
      <c r="AB358" s="141"/>
      <c r="AC358" s="141"/>
      <c r="AD358" s="141"/>
      <c r="AE358" s="141"/>
      <c r="AF358" s="141"/>
      <c r="AG358" s="141"/>
      <c r="AH358" s="141"/>
      <c r="AI358" s="141"/>
      <c r="AJ358" s="141"/>
      <c r="AK358" s="143"/>
      <c r="AL358" s="143"/>
      <c r="AM358" s="63" t="s">
        <v>94</v>
      </c>
      <c r="AN358" s="141"/>
      <c r="AO358" s="141">
        <v>8</v>
      </c>
      <c r="AP358" s="139" t="s">
        <v>263</v>
      </c>
    </row>
    <row r="359" spans="1:42" ht="30">
      <c r="A359" s="64">
        <f t="shared" si="54"/>
        <v>102.35400000000166</v>
      </c>
      <c r="B359" s="66" t="s">
        <v>316</v>
      </c>
      <c r="C359" s="76">
        <v>4</v>
      </c>
      <c r="D359" s="135" t="s">
        <v>134</v>
      </c>
      <c r="E359" s="141" t="s">
        <v>261</v>
      </c>
      <c r="F359" s="141" t="s">
        <v>53</v>
      </c>
      <c r="G359" s="135" t="s">
        <v>262</v>
      </c>
      <c r="H359" s="136">
        <v>43373</v>
      </c>
      <c r="I359" s="136">
        <v>43555</v>
      </c>
      <c r="J359" s="68" t="str">
        <f t="shared" si="55"/>
        <v>30.09.18 - 31.03.19 (6 months)</v>
      </c>
      <c r="K359" s="65" t="s">
        <v>32</v>
      </c>
      <c r="L359" s="137">
        <v>2300</v>
      </c>
      <c r="M359" s="137">
        <v>2300</v>
      </c>
      <c r="N359" s="69">
        <f t="shared" si="60"/>
        <v>24</v>
      </c>
      <c r="O359" s="137">
        <v>2300</v>
      </c>
      <c r="P359" s="137">
        <v>2300</v>
      </c>
      <c r="Q359" s="69">
        <f t="shared" si="61"/>
        <v>24</v>
      </c>
      <c r="R359" s="137">
        <v>2300</v>
      </c>
      <c r="S359" s="137">
        <v>2300</v>
      </c>
      <c r="T359" s="67">
        <f t="shared" si="62"/>
        <v>24</v>
      </c>
      <c r="U359" s="141">
        <v>20</v>
      </c>
      <c r="V359" s="141"/>
      <c r="W359" s="141"/>
      <c r="X359" s="141"/>
      <c r="Y359" s="147"/>
      <c r="Z359" s="141"/>
      <c r="AA359" s="141"/>
      <c r="AB359" s="141"/>
      <c r="AC359" s="141"/>
      <c r="AD359" s="141"/>
      <c r="AE359" s="141"/>
      <c r="AF359" s="141"/>
      <c r="AG359" s="141"/>
      <c r="AH359" s="141"/>
      <c r="AI359" s="141"/>
      <c r="AJ359" s="141"/>
      <c r="AK359" s="143"/>
      <c r="AL359" s="143"/>
      <c r="AM359" s="63" t="s">
        <v>94</v>
      </c>
      <c r="AN359" s="141"/>
      <c r="AO359" s="141">
        <v>8</v>
      </c>
      <c r="AP359" s="139" t="s">
        <v>263</v>
      </c>
    </row>
    <row r="360" spans="1:42" ht="25.5">
      <c r="A360" s="64">
        <f t="shared" si="54"/>
        <v>102.35500000000167</v>
      </c>
      <c r="B360" s="66" t="s">
        <v>316</v>
      </c>
      <c r="C360" s="77">
        <v>1.3</v>
      </c>
      <c r="D360" s="141" t="s">
        <v>213</v>
      </c>
      <c r="E360" s="141" t="s">
        <v>217</v>
      </c>
      <c r="F360" s="144" t="s">
        <v>53</v>
      </c>
      <c r="G360" s="144" t="s">
        <v>218</v>
      </c>
      <c r="H360" s="136">
        <v>43282</v>
      </c>
      <c r="I360" s="136">
        <v>43373</v>
      </c>
      <c r="J360" s="68" t="str">
        <f t="shared" si="55"/>
        <v>01.07.18 - 30.09.18 (3 months)</v>
      </c>
      <c r="K360" s="65" t="s">
        <v>32</v>
      </c>
      <c r="L360" s="137">
        <v>2300</v>
      </c>
      <c r="M360" s="137">
        <v>2300</v>
      </c>
      <c r="N360" s="69">
        <f t="shared" si="60"/>
        <v>24</v>
      </c>
      <c r="O360" s="137">
        <v>2300</v>
      </c>
      <c r="P360" s="137">
        <v>2300</v>
      </c>
      <c r="Q360" s="69">
        <f t="shared" si="61"/>
        <v>24</v>
      </c>
      <c r="R360" s="137">
        <v>2300</v>
      </c>
      <c r="S360" s="137">
        <v>2300</v>
      </c>
      <c r="T360" s="67">
        <f t="shared" si="62"/>
        <v>24</v>
      </c>
      <c r="U360" s="141">
        <v>95.4</v>
      </c>
      <c r="V360" s="141">
        <v>0</v>
      </c>
      <c r="W360" s="65" t="s">
        <v>33</v>
      </c>
      <c r="X360" s="65" t="s">
        <v>33</v>
      </c>
      <c r="Y360" s="65" t="s">
        <v>33</v>
      </c>
      <c r="Z360" s="65" t="s">
        <v>33</v>
      </c>
      <c r="AA360" s="65" t="s">
        <v>33</v>
      </c>
      <c r="AB360" s="65" t="s">
        <v>33</v>
      </c>
      <c r="AC360" s="65" t="s">
        <v>33</v>
      </c>
      <c r="AD360" s="190">
        <v>0</v>
      </c>
      <c r="AE360" s="190">
        <v>35</v>
      </c>
      <c r="AF360" s="190">
        <v>35</v>
      </c>
      <c r="AG360" s="190">
        <v>0</v>
      </c>
      <c r="AH360" s="190">
        <v>45</v>
      </c>
      <c r="AI360" s="190">
        <v>0</v>
      </c>
      <c r="AJ360" s="190">
        <v>0</v>
      </c>
      <c r="AK360" s="143" t="s">
        <v>216</v>
      </c>
      <c r="AL360" s="65" t="s">
        <v>33</v>
      </c>
      <c r="AM360" s="65" t="s">
        <v>33</v>
      </c>
      <c r="AN360" s="65" t="s">
        <v>33</v>
      </c>
      <c r="AO360" s="65" t="s">
        <v>33</v>
      </c>
      <c r="AP360" s="143"/>
    </row>
    <row r="361" spans="1:42" ht="25.5">
      <c r="A361" s="64">
        <f t="shared" si="54"/>
        <v>102.35600000000167</v>
      </c>
      <c r="B361" s="66" t="s">
        <v>316</v>
      </c>
      <c r="C361" s="77">
        <v>1.3</v>
      </c>
      <c r="D361" s="141" t="s">
        <v>213</v>
      </c>
      <c r="E361" s="141" t="s">
        <v>217</v>
      </c>
      <c r="F361" s="144" t="s">
        <v>53</v>
      </c>
      <c r="G361" s="144" t="s">
        <v>218</v>
      </c>
      <c r="H361" s="136">
        <v>43373</v>
      </c>
      <c r="I361" s="136">
        <v>43555</v>
      </c>
      <c r="J361" s="68" t="str">
        <f t="shared" si="55"/>
        <v>30.09.18 - 31.03.19 (6 months)</v>
      </c>
      <c r="K361" s="65" t="s">
        <v>32</v>
      </c>
      <c r="L361" s="137">
        <v>2300</v>
      </c>
      <c r="M361" s="137">
        <v>2300</v>
      </c>
      <c r="N361" s="69">
        <f t="shared" si="60"/>
        <v>24</v>
      </c>
      <c r="O361" s="137">
        <v>2300</v>
      </c>
      <c r="P361" s="137">
        <v>2300</v>
      </c>
      <c r="Q361" s="69">
        <f t="shared" si="61"/>
        <v>24</v>
      </c>
      <c r="R361" s="137">
        <v>2300</v>
      </c>
      <c r="S361" s="137">
        <v>2300</v>
      </c>
      <c r="T361" s="67">
        <f t="shared" si="62"/>
        <v>24</v>
      </c>
      <c r="U361" s="141">
        <v>107.55</v>
      </c>
      <c r="V361" s="141">
        <v>0</v>
      </c>
      <c r="W361" s="65" t="s">
        <v>33</v>
      </c>
      <c r="X361" s="65" t="s">
        <v>33</v>
      </c>
      <c r="Y361" s="65" t="s">
        <v>33</v>
      </c>
      <c r="Z361" s="65" t="s">
        <v>33</v>
      </c>
      <c r="AA361" s="65" t="s">
        <v>33</v>
      </c>
      <c r="AB361" s="65" t="s">
        <v>33</v>
      </c>
      <c r="AC361" s="65" t="s">
        <v>33</v>
      </c>
      <c r="AD361" s="190">
        <v>0</v>
      </c>
      <c r="AE361" s="190">
        <v>35</v>
      </c>
      <c r="AF361" s="190">
        <v>35</v>
      </c>
      <c r="AG361" s="190">
        <v>0</v>
      </c>
      <c r="AH361" s="190">
        <v>45</v>
      </c>
      <c r="AI361" s="190">
        <v>0</v>
      </c>
      <c r="AJ361" s="190">
        <v>0</v>
      </c>
      <c r="AK361" s="143" t="s">
        <v>216</v>
      </c>
      <c r="AL361" s="65" t="s">
        <v>33</v>
      </c>
      <c r="AM361" s="65" t="s">
        <v>33</v>
      </c>
      <c r="AN361" s="65" t="s">
        <v>33</v>
      </c>
      <c r="AO361" s="65" t="s">
        <v>33</v>
      </c>
      <c r="AP361" s="143"/>
    </row>
    <row r="362" spans="1:42" ht="25.5">
      <c r="A362" s="64">
        <f t="shared" si="54"/>
        <v>102.35700000000168</v>
      </c>
      <c r="B362" s="66" t="s">
        <v>316</v>
      </c>
      <c r="C362" s="77">
        <v>1.3</v>
      </c>
      <c r="D362" s="141" t="s">
        <v>213</v>
      </c>
      <c r="E362" s="141" t="s">
        <v>217</v>
      </c>
      <c r="F362" s="144" t="s">
        <v>53</v>
      </c>
      <c r="G362" s="144" t="s">
        <v>218</v>
      </c>
      <c r="H362" s="136">
        <v>43555</v>
      </c>
      <c r="I362" s="136">
        <v>43738</v>
      </c>
      <c r="J362" s="68" t="str">
        <f t="shared" si="55"/>
        <v>31.03.19 - 30.09.19 (6 months)</v>
      </c>
      <c r="K362" s="65" t="s">
        <v>32</v>
      </c>
      <c r="L362" s="137">
        <v>2300</v>
      </c>
      <c r="M362" s="137">
        <v>2300</v>
      </c>
      <c r="N362" s="69">
        <f t="shared" si="60"/>
        <v>24</v>
      </c>
      <c r="O362" s="137">
        <v>2300</v>
      </c>
      <c r="P362" s="137">
        <v>2300</v>
      </c>
      <c r="Q362" s="69">
        <f t="shared" si="61"/>
        <v>24</v>
      </c>
      <c r="R362" s="137">
        <v>2300</v>
      </c>
      <c r="S362" s="137">
        <v>2300</v>
      </c>
      <c r="T362" s="67">
        <f t="shared" si="62"/>
        <v>24</v>
      </c>
      <c r="U362" s="141">
        <v>131.85</v>
      </c>
      <c r="V362" s="141">
        <v>0</v>
      </c>
      <c r="W362" s="65" t="s">
        <v>33</v>
      </c>
      <c r="X362" s="65" t="s">
        <v>33</v>
      </c>
      <c r="Y362" s="65" t="s">
        <v>33</v>
      </c>
      <c r="Z362" s="65" t="s">
        <v>33</v>
      </c>
      <c r="AA362" s="65" t="s">
        <v>33</v>
      </c>
      <c r="AB362" s="65" t="s">
        <v>33</v>
      </c>
      <c r="AC362" s="65" t="s">
        <v>33</v>
      </c>
      <c r="AD362" s="190">
        <v>0</v>
      </c>
      <c r="AE362" s="190">
        <v>35</v>
      </c>
      <c r="AF362" s="190">
        <v>35</v>
      </c>
      <c r="AG362" s="190">
        <v>0</v>
      </c>
      <c r="AH362" s="190">
        <v>45</v>
      </c>
      <c r="AI362" s="190">
        <v>0</v>
      </c>
      <c r="AJ362" s="190">
        <v>0</v>
      </c>
      <c r="AK362" s="143" t="s">
        <v>216</v>
      </c>
      <c r="AL362" s="65" t="s">
        <v>33</v>
      </c>
      <c r="AM362" s="65" t="s">
        <v>33</v>
      </c>
      <c r="AN362" s="65" t="s">
        <v>33</v>
      </c>
      <c r="AO362" s="65" t="s">
        <v>33</v>
      </c>
      <c r="AP362" s="143"/>
    </row>
    <row r="363" spans="1:42" ht="25.5">
      <c r="A363" s="64">
        <f t="shared" si="54"/>
        <v>102.35800000000168</v>
      </c>
      <c r="B363" s="66" t="s">
        <v>316</v>
      </c>
      <c r="C363" s="77">
        <v>4</v>
      </c>
      <c r="D363" s="141" t="s">
        <v>205</v>
      </c>
      <c r="E363" s="141" t="s">
        <v>264</v>
      </c>
      <c r="F363" s="141" t="s">
        <v>53</v>
      </c>
      <c r="G363" s="141" t="s">
        <v>59</v>
      </c>
      <c r="H363" s="154">
        <v>43281</v>
      </c>
      <c r="I363" s="154">
        <v>43312</v>
      </c>
      <c r="J363" s="68" t="str">
        <f t="shared" si="55"/>
        <v>30.06.18 - 31.07.18 (1 months)</v>
      </c>
      <c r="K363" s="65" t="s">
        <v>32</v>
      </c>
      <c r="L363" s="137">
        <v>2300</v>
      </c>
      <c r="M363" s="137">
        <v>2300</v>
      </c>
      <c r="N363" s="69">
        <f t="shared" ref="N363:N368" si="63">IF(L363&gt;M363, (2400-L363+M363)/100, IF(L363=M363, 24, (M363-L363)/100))</f>
        <v>24</v>
      </c>
      <c r="O363" s="137">
        <v>2300</v>
      </c>
      <c r="P363" s="137">
        <v>2300</v>
      </c>
      <c r="Q363" s="69">
        <f t="shared" ref="Q363:Q368" si="64">IF(O363&gt;P363, (2400-O363+P363)/100, IF(O363=P363, 24, (P363-O363)/100))</f>
        <v>24</v>
      </c>
      <c r="R363" s="137">
        <v>2300</v>
      </c>
      <c r="S363" s="137">
        <v>2300</v>
      </c>
      <c r="T363" s="69">
        <f t="shared" si="62"/>
        <v>24</v>
      </c>
      <c r="U363" s="135">
        <v>6.8</v>
      </c>
      <c r="V363" s="135"/>
      <c r="W363" s="135"/>
      <c r="X363" s="135"/>
      <c r="Y363" s="145"/>
      <c r="Z363" s="135"/>
      <c r="AA363" s="135"/>
      <c r="AB363" s="135"/>
      <c r="AC363" s="135"/>
      <c r="AD363" s="135"/>
      <c r="AE363" s="135"/>
      <c r="AF363" s="135"/>
      <c r="AG363" s="135"/>
      <c r="AH363" s="135"/>
      <c r="AI363" s="135"/>
      <c r="AJ363" s="135"/>
      <c r="AK363" s="139"/>
      <c r="AL363" s="139"/>
      <c r="AM363" s="140"/>
      <c r="AN363" s="135"/>
      <c r="AO363" s="135">
        <v>4</v>
      </c>
      <c r="AP363" s="139" t="s">
        <v>265</v>
      </c>
    </row>
    <row r="364" spans="1:42" ht="25.5">
      <c r="A364" s="64">
        <f t="shared" si="54"/>
        <v>102.35900000000169</v>
      </c>
      <c r="B364" s="75" t="s">
        <v>317</v>
      </c>
      <c r="C364" s="77" t="s">
        <v>320</v>
      </c>
      <c r="D364" s="141" t="s">
        <v>205</v>
      </c>
      <c r="E364" s="141" t="s">
        <v>264</v>
      </c>
      <c r="F364" s="141" t="s">
        <v>53</v>
      </c>
      <c r="G364" s="141" t="s">
        <v>59</v>
      </c>
      <c r="H364" s="154">
        <v>43281</v>
      </c>
      <c r="I364" s="136">
        <v>43373</v>
      </c>
      <c r="J364" s="68" t="str">
        <f t="shared" si="55"/>
        <v>30.06.18 - 30.09.18 (3 months)</v>
      </c>
      <c r="K364" s="65" t="s">
        <v>32</v>
      </c>
      <c r="L364" s="137">
        <v>2300</v>
      </c>
      <c r="M364" s="137">
        <v>2300</v>
      </c>
      <c r="N364" s="69">
        <f t="shared" si="63"/>
        <v>24</v>
      </c>
      <c r="O364" s="137">
        <v>2300</v>
      </c>
      <c r="P364" s="137">
        <v>2300</v>
      </c>
      <c r="Q364" s="69">
        <f t="shared" si="64"/>
        <v>24</v>
      </c>
      <c r="R364" s="137">
        <v>2300</v>
      </c>
      <c r="S364" s="137">
        <v>2300</v>
      </c>
      <c r="T364" s="67">
        <f t="shared" si="62"/>
        <v>24</v>
      </c>
      <c r="U364" s="141">
        <v>6.6</v>
      </c>
      <c r="V364" s="141"/>
      <c r="W364" s="141"/>
      <c r="X364" s="141"/>
      <c r="Y364" s="147"/>
      <c r="Z364" s="141"/>
      <c r="AA364" s="141"/>
      <c r="AB364" s="141"/>
      <c r="AC364" s="141"/>
      <c r="AD364" s="141"/>
      <c r="AE364" s="141"/>
      <c r="AF364" s="141"/>
      <c r="AG364" s="141"/>
      <c r="AH364" s="141"/>
      <c r="AI364" s="141"/>
      <c r="AJ364" s="141"/>
      <c r="AK364" s="143"/>
      <c r="AL364" s="143"/>
      <c r="AM364" s="63"/>
      <c r="AN364" s="141"/>
      <c r="AO364" s="141">
        <v>4</v>
      </c>
      <c r="AP364" s="139" t="s">
        <v>266</v>
      </c>
    </row>
    <row r="365" spans="1:42" ht="25.5">
      <c r="A365" s="62">
        <f t="shared" si="54"/>
        <v>102.36000000000169</v>
      </c>
      <c r="B365" s="66" t="s">
        <v>316</v>
      </c>
      <c r="C365" s="78">
        <v>1.3</v>
      </c>
      <c r="D365" s="148" t="s">
        <v>267</v>
      </c>
      <c r="E365" s="148" t="s">
        <v>268</v>
      </c>
      <c r="F365" s="148" t="s">
        <v>92</v>
      </c>
      <c r="G365" s="148" t="s">
        <v>269</v>
      </c>
      <c r="H365" s="149">
        <v>43556</v>
      </c>
      <c r="I365" s="149">
        <v>43738</v>
      </c>
      <c r="J365" s="68" t="str">
        <f t="shared" si="55"/>
        <v>01.04.19 - 30.09.19 (6 months)</v>
      </c>
      <c r="K365" s="63" t="s">
        <v>32</v>
      </c>
      <c r="L365" s="137">
        <v>2300</v>
      </c>
      <c r="M365" s="137">
        <v>1500</v>
      </c>
      <c r="N365" s="69">
        <f t="shared" si="63"/>
        <v>16</v>
      </c>
      <c r="O365" s="137">
        <v>2300</v>
      </c>
      <c r="P365" s="137">
        <v>2300</v>
      </c>
      <c r="Q365" s="69">
        <f t="shared" si="64"/>
        <v>24</v>
      </c>
      <c r="R365" s="137">
        <v>2300</v>
      </c>
      <c r="S365" s="137">
        <v>2300</v>
      </c>
      <c r="T365" s="69">
        <f t="shared" si="62"/>
        <v>24</v>
      </c>
      <c r="U365" s="148">
        <v>8</v>
      </c>
      <c r="V365" s="148"/>
      <c r="W365" s="148"/>
      <c r="X365" s="148"/>
      <c r="Y365" s="145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57"/>
      <c r="AL365" s="157"/>
      <c r="AM365" s="140" t="s">
        <v>298</v>
      </c>
      <c r="AN365" s="148">
        <v>2</v>
      </c>
      <c r="AO365" s="148">
        <v>2</v>
      </c>
      <c r="AP365" s="157"/>
    </row>
    <row r="366" spans="1:42" ht="25.5">
      <c r="A366" s="62">
        <f t="shared" si="54"/>
        <v>102.3610000000017</v>
      </c>
      <c r="B366" s="66" t="s">
        <v>316</v>
      </c>
      <c r="C366" s="78">
        <v>1.4</v>
      </c>
      <c r="D366" s="148" t="s">
        <v>267</v>
      </c>
      <c r="E366" s="148" t="s">
        <v>268</v>
      </c>
      <c r="F366" s="148" t="s">
        <v>92</v>
      </c>
      <c r="G366" s="148" t="s">
        <v>269</v>
      </c>
      <c r="H366" s="149">
        <v>43556</v>
      </c>
      <c r="I366" s="149">
        <v>43738</v>
      </c>
      <c r="J366" s="68" t="str">
        <f t="shared" si="55"/>
        <v>01.04.19 - 30.09.19 (6 months)</v>
      </c>
      <c r="K366" s="63" t="s">
        <v>32</v>
      </c>
      <c r="L366" s="137">
        <v>1900</v>
      </c>
      <c r="M366" s="137">
        <v>2300</v>
      </c>
      <c r="N366" s="69">
        <f t="shared" si="63"/>
        <v>4</v>
      </c>
      <c r="O366" s="137"/>
      <c r="P366" s="137"/>
      <c r="Q366" s="69">
        <f t="shared" si="64"/>
        <v>24</v>
      </c>
      <c r="R366" s="137"/>
      <c r="S366" s="137"/>
      <c r="T366" s="67">
        <f t="shared" si="62"/>
        <v>24</v>
      </c>
      <c r="U366" s="171">
        <v>8</v>
      </c>
      <c r="V366" s="150"/>
      <c r="W366" s="150"/>
      <c r="X366" s="150"/>
      <c r="Y366" s="147"/>
      <c r="Z366" s="150"/>
      <c r="AA366" s="150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51"/>
      <c r="AL366" s="151"/>
      <c r="AM366" s="140" t="s">
        <v>298</v>
      </c>
      <c r="AN366" s="148">
        <v>2</v>
      </c>
      <c r="AO366" s="148">
        <v>2</v>
      </c>
      <c r="AP366" s="151"/>
    </row>
    <row r="367" spans="1:42" ht="25.5">
      <c r="A367" s="64">
        <f>A366+0.001</f>
        <v>102.3620000000017</v>
      </c>
      <c r="B367" s="66" t="s">
        <v>316</v>
      </c>
      <c r="C367" s="76">
        <v>2</v>
      </c>
      <c r="D367" s="135" t="s">
        <v>267</v>
      </c>
      <c r="E367" s="146" t="s">
        <v>270</v>
      </c>
      <c r="F367" s="135" t="s">
        <v>92</v>
      </c>
      <c r="G367" s="135" t="s">
        <v>269</v>
      </c>
      <c r="H367" s="136">
        <v>43556</v>
      </c>
      <c r="I367" s="136">
        <v>43738</v>
      </c>
      <c r="J367" s="68" t="str">
        <f t="shared" si="55"/>
        <v>01.04.19 - 30.09.19 (6 months)</v>
      </c>
      <c r="K367" s="65" t="s">
        <v>32</v>
      </c>
      <c r="L367" s="137">
        <v>2300</v>
      </c>
      <c r="M367" s="137">
        <v>1500</v>
      </c>
      <c r="N367" s="69">
        <f t="shared" si="63"/>
        <v>16</v>
      </c>
      <c r="O367" s="137">
        <v>2300</v>
      </c>
      <c r="P367" s="137">
        <v>2300</v>
      </c>
      <c r="Q367" s="69">
        <f t="shared" si="64"/>
        <v>24</v>
      </c>
      <c r="R367" s="137">
        <v>2300</v>
      </c>
      <c r="S367" s="137">
        <v>2300</v>
      </c>
      <c r="T367" s="69">
        <f t="shared" si="62"/>
        <v>24</v>
      </c>
      <c r="U367" s="146">
        <v>4.2</v>
      </c>
      <c r="V367" s="135"/>
      <c r="W367" s="135"/>
      <c r="X367" s="135"/>
      <c r="Y367" s="145"/>
      <c r="Z367" s="135"/>
      <c r="AA367" s="135"/>
      <c r="AB367" s="135"/>
      <c r="AC367" s="135"/>
      <c r="AD367" s="135"/>
      <c r="AE367" s="135"/>
      <c r="AF367" s="135"/>
      <c r="AG367" s="135"/>
      <c r="AH367" s="135"/>
      <c r="AI367" s="135"/>
      <c r="AJ367" s="135"/>
      <c r="AK367" s="139"/>
      <c r="AL367" s="139"/>
      <c r="AM367" s="61" t="s">
        <v>299</v>
      </c>
      <c r="AN367" s="146">
        <v>1</v>
      </c>
      <c r="AO367" s="146">
        <v>1</v>
      </c>
      <c r="AP367" s="139"/>
    </row>
    <row r="368" spans="1:42" ht="25.5">
      <c r="A368" s="64">
        <f t="shared" si="54"/>
        <v>102.3630000000017</v>
      </c>
      <c r="B368" s="66" t="s">
        <v>316</v>
      </c>
      <c r="C368" s="76">
        <v>2</v>
      </c>
      <c r="D368" s="135" t="s">
        <v>267</v>
      </c>
      <c r="E368" s="146" t="s">
        <v>270</v>
      </c>
      <c r="F368" s="135" t="s">
        <v>92</v>
      </c>
      <c r="G368" s="135" t="s">
        <v>269</v>
      </c>
      <c r="H368" s="136">
        <v>43556</v>
      </c>
      <c r="I368" s="136">
        <v>43738</v>
      </c>
      <c r="J368" s="68" t="str">
        <f t="shared" si="55"/>
        <v>01.04.19 - 30.09.19 (6 months)</v>
      </c>
      <c r="K368" s="65" t="s">
        <v>32</v>
      </c>
      <c r="L368" s="137">
        <v>1900</v>
      </c>
      <c r="M368" s="137">
        <v>2300</v>
      </c>
      <c r="N368" s="69">
        <f t="shared" si="63"/>
        <v>4</v>
      </c>
      <c r="O368" s="137"/>
      <c r="P368" s="137"/>
      <c r="Q368" s="69">
        <f t="shared" si="64"/>
        <v>24</v>
      </c>
      <c r="R368" s="137"/>
      <c r="S368" s="137"/>
      <c r="T368" s="67">
        <f t="shared" si="62"/>
        <v>24</v>
      </c>
      <c r="U368" s="146">
        <v>4.2</v>
      </c>
      <c r="V368" s="141"/>
      <c r="W368" s="141"/>
      <c r="X368" s="141"/>
      <c r="Y368" s="147"/>
      <c r="Z368" s="141"/>
      <c r="AA368" s="141"/>
      <c r="AB368" s="141"/>
      <c r="AC368" s="141"/>
      <c r="AD368" s="141"/>
      <c r="AE368" s="141"/>
      <c r="AF368" s="141"/>
      <c r="AG368" s="141"/>
      <c r="AH368" s="141"/>
      <c r="AI368" s="141"/>
      <c r="AJ368" s="141"/>
      <c r="AK368" s="143"/>
      <c r="AL368" s="143"/>
      <c r="AM368" s="61" t="s">
        <v>299</v>
      </c>
      <c r="AN368" s="146">
        <v>1</v>
      </c>
      <c r="AO368" s="146">
        <v>1</v>
      </c>
      <c r="AP368" s="139"/>
    </row>
    <row r="369" spans="1:42" ht="25.5">
      <c r="A369" s="64">
        <f t="shared" si="54"/>
        <v>102.36400000000171</v>
      </c>
      <c r="B369" s="75" t="s">
        <v>317</v>
      </c>
      <c r="C369" s="76" t="s">
        <v>320</v>
      </c>
      <c r="D369" s="135" t="s">
        <v>271</v>
      </c>
      <c r="E369" s="135" t="s">
        <v>272</v>
      </c>
      <c r="F369" s="135" t="s">
        <v>53</v>
      </c>
      <c r="G369" s="135" t="s">
        <v>218</v>
      </c>
      <c r="H369" s="136">
        <v>43281</v>
      </c>
      <c r="I369" s="136">
        <v>43312</v>
      </c>
      <c r="J369" s="68" t="str">
        <f t="shared" si="55"/>
        <v>30.06.18 - 31.07.18 (1 months)</v>
      </c>
      <c r="K369" s="65" t="s">
        <v>32</v>
      </c>
      <c r="L369" s="137">
        <v>2300</v>
      </c>
      <c r="M369" s="137">
        <v>700</v>
      </c>
      <c r="N369" s="69">
        <f>IF(L369&gt;M369, (2400-L369+M369)/100, IF(L369=M369, 24, (M369-L369)/100))</f>
        <v>8</v>
      </c>
      <c r="O369" s="137">
        <v>2300</v>
      </c>
      <c r="P369" s="137">
        <v>700</v>
      </c>
      <c r="Q369" s="69">
        <f>IF(O369&gt;P369, (2400-O369+P369)/100, IF(O369=P369, 24, (P369-O369)/100))</f>
        <v>8</v>
      </c>
      <c r="R369" s="137">
        <v>2300</v>
      </c>
      <c r="S369" s="137">
        <v>700</v>
      </c>
      <c r="T369" s="69">
        <f t="shared" si="62"/>
        <v>8</v>
      </c>
      <c r="U369" s="135">
        <v>13.5</v>
      </c>
      <c r="V369" s="135"/>
      <c r="W369" s="135"/>
      <c r="X369" s="135"/>
      <c r="Y369" s="145"/>
      <c r="Z369" s="135"/>
      <c r="AA369" s="135"/>
      <c r="AB369" s="135"/>
      <c r="AC369" s="135"/>
      <c r="AD369" s="135"/>
      <c r="AE369" s="135"/>
      <c r="AF369" s="135"/>
      <c r="AG369" s="135"/>
      <c r="AH369" s="135"/>
      <c r="AI369" s="135"/>
      <c r="AJ369" s="135"/>
      <c r="AK369" s="139"/>
      <c r="AL369" s="139"/>
      <c r="AM369" s="140" t="s">
        <v>94</v>
      </c>
      <c r="AN369" s="135"/>
      <c r="AO369" s="135">
        <v>10</v>
      </c>
      <c r="AP369" s="139" t="s">
        <v>273</v>
      </c>
    </row>
    <row r="370" spans="1:42" ht="25.5">
      <c r="A370" s="64">
        <f t="shared" si="54"/>
        <v>102.36500000000171</v>
      </c>
      <c r="B370" s="75" t="s">
        <v>317</v>
      </c>
      <c r="C370" s="77" t="s">
        <v>320</v>
      </c>
      <c r="D370" s="141" t="s">
        <v>271</v>
      </c>
      <c r="E370" s="141" t="s">
        <v>272</v>
      </c>
      <c r="F370" s="141" t="s">
        <v>53</v>
      </c>
      <c r="G370" s="141" t="s">
        <v>218</v>
      </c>
      <c r="H370" s="136">
        <v>43282</v>
      </c>
      <c r="I370" s="136">
        <v>43312</v>
      </c>
      <c r="J370" s="68" t="str">
        <f t="shared" si="55"/>
        <v>01.07.18 - 31.07.18 (1 months)</v>
      </c>
      <c r="K370" s="65" t="s">
        <v>32</v>
      </c>
      <c r="L370" s="137">
        <v>700</v>
      </c>
      <c r="M370" s="137">
        <v>1100</v>
      </c>
      <c r="N370" s="69">
        <f>IF(L370&gt;M370, (2400-L370+M370)/100, IF(L370=M370, 24, (M370-L370)/100))</f>
        <v>4</v>
      </c>
      <c r="O370" s="137">
        <v>700</v>
      </c>
      <c r="P370" s="137">
        <v>1100</v>
      </c>
      <c r="Q370" s="69">
        <f>IF(O370&gt;P370, (2400-O370+P370)/100, IF(O370=P370, 24, (P370-O370)/100))</f>
        <v>4</v>
      </c>
      <c r="R370" s="137">
        <v>700</v>
      </c>
      <c r="S370" s="137">
        <v>1100</v>
      </c>
      <c r="T370" s="67">
        <f t="shared" si="62"/>
        <v>4</v>
      </c>
      <c r="U370" s="141">
        <v>20</v>
      </c>
      <c r="V370" s="141"/>
      <c r="W370" s="141"/>
      <c r="X370" s="141"/>
      <c r="Y370" s="147"/>
      <c r="Z370" s="141"/>
      <c r="AA370" s="141"/>
      <c r="AB370" s="141"/>
      <c r="AC370" s="141"/>
      <c r="AD370" s="141"/>
      <c r="AE370" s="141"/>
      <c r="AF370" s="141"/>
      <c r="AG370" s="141"/>
      <c r="AH370" s="141"/>
      <c r="AI370" s="141"/>
      <c r="AJ370" s="141"/>
      <c r="AK370" s="143"/>
      <c r="AL370" s="143"/>
      <c r="AM370" s="63" t="s">
        <v>94</v>
      </c>
      <c r="AN370" s="141"/>
      <c r="AO370" s="141">
        <v>10</v>
      </c>
      <c r="AP370" s="139" t="s">
        <v>273</v>
      </c>
    </row>
    <row r="371" spans="1:42" ht="25.5">
      <c r="A371" s="64">
        <f t="shared" si="54"/>
        <v>102.36600000000172</v>
      </c>
      <c r="B371" s="75" t="s">
        <v>317</v>
      </c>
      <c r="C371" s="77" t="s">
        <v>320</v>
      </c>
      <c r="D371" s="141" t="s">
        <v>271</v>
      </c>
      <c r="E371" s="141" t="s">
        <v>272</v>
      </c>
      <c r="F371" s="141" t="s">
        <v>53</v>
      </c>
      <c r="G371" s="141" t="s">
        <v>218</v>
      </c>
      <c r="H371" s="136">
        <v>43282</v>
      </c>
      <c r="I371" s="136">
        <v>43312</v>
      </c>
      <c r="J371" s="68" t="str">
        <f t="shared" si="55"/>
        <v>01.07.18 - 31.07.18 (1 months)</v>
      </c>
      <c r="K371" s="65" t="s">
        <v>32</v>
      </c>
      <c r="L371" s="137">
        <v>1500</v>
      </c>
      <c r="M371" s="137">
        <v>2300</v>
      </c>
      <c r="N371" s="69">
        <f>IF(L371&gt;M371, (2400-L371+M371)/100, IF(L371=M371, 24, (M371-L371)/100))</f>
        <v>8</v>
      </c>
      <c r="O371" s="137">
        <v>1500</v>
      </c>
      <c r="P371" s="137">
        <v>2300</v>
      </c>
      <c r="Q371" s="69">
        <f>IF(O371&gt;P371, (2400-O371+P371)/100, IF(O371=P371, 24, (P371-O371)/100))</f>
        <v>8</v>
      </c>
      <c r="R371" s="137">
        <v>1500</v>
      </c>
      <c r="S371" s="137">
        <v>2300</v>
      </c>
      <c r="T371" s="67">
        <f t="shared" si="62"/>
        <v>8</v>
      </c>
      <c r="U371" s="141">
        <v>35</v>
      </c>
      <c r="V371" s="141"/>
      <c r="W371" s="141"/>
      <c r="X371" s="141"/>
      <c r="Y371" s="147"/>
      <c r="Z371" s="141"/>
      <c r="AA371" s="141"/>
      <c r="AB371" s="141"/>
      <c r="AC371" s="141"/>
      <c r="AD371" s="141"/>
      <c r="AE371" s="141"/>
      <c r="AF371" s="141"/>
      <c r="AG371" s="141"/>
      <c r="AH371" s="141"/>
      <c r="AI371" s="141"/>
      <c r="AJ371" s="141"/>
      <c r="AK371" s="143"/>
      <c r="AL371" s="143"/>
      <c r="AM371" s="63"/>
      <c r="AN371" s="141"/>
      <c r="AO371" s="141">
        <v>10</v>
      </c>
      <c r="AP371" s="143"/>
    </row>
    <row r="372" spans="1:42" ht="25.5">
      <c r="A372" s="64">
        <f t="shared" si="54"/>
        <v>102.36700000000172</v>
      </c>
      <c r="B372" s="66" t="s">
        <v>316</v>
      </c>
      <c r="C372" s="77">
        <v>1.3</v>
      </c>
      <c r="D372" s="141" t="s">
        <v>274</v>
      </c>
      <c r="E372" s="141" t="s">
        <v>275</v>
      </c>
      <c r="F372" s="141" t="s">
        <v>53</v>
      </c>
      <c r="G372" s="141" t="s">
        <v>59</v>
      </c>
      <c r="H372" s="136">
        <v>43555</v>
      </c>
      <c r="I372" s="136">
        <v>44104</v>
      </c>
      <c r="J372" s="68" t="str">
        <f t="shared" si="55"/>
        <v>31.03.19 - 30.09.20 (18 months)</v>
      </c>
      <c r="K372" s="65" t="s">
        <v>32</v>
      </c>
      <c r="L372" s="137">
        <v>2300</v>
      </c>
      <c r="M372" s="137">
        <v>2300</v>
      </c>
      <c r="N372" s="69">
        <v>24</v>
      </c>
      <c r="O372" s="137">
        <v>2300</v>
      </c>
      <c r="P372" s="137">
        <v>2300</v>
      </c>
      <c r="Q372" s="69">
        <v>24</v>
      </c>
      <c r="R372" s="137">
        <v>2300</v>
      </c>
      <c r="S372" s="137">
        <v>2300</v>
      </c>
      <c r="T372" s="67">
        <v>24</v>
      </c>
      <c r="U372" s="141">
        <v>16.5</v>
      </c>
      <c r="V372" s="141">
        <v>0</v>
      </c>
      <c r="W372" s="141">
        <v>0</v>
      </c>
      <c r="X372" s="141"/>
      <c r="Y372" s="147"/>
      <c r="Z372" s="141"/>
      <c r="AA372" s="141"/>
      <c r="AB372" s="141"/>
      <c r="AC372" s="141"/>
      <c r="AD372" s="141"/>
      <c r="AE372" s="141"/>
      <c r="AF372" s="141"/>
      <c r="AG372" s="141"/>
      <c r="AH372" s="141"/>
      <c r="AI372" s="141"/>
      <c r="AJ372" s="141"/>
      <c r="AK372" s="143"/>
      <c r="AL372" s="143"/>
      <c r="AM372" s="63"/>
      <c r="AN372" s="141"/>
      <c r="AO372" s="141">
        <v>5</v>
      </c>
      <c r="AP372" s="143"/>
    </row>
    <row r="373" spans="1:42" ht="25.5">
      <c r="A373" s="64">
        <f t="shared" si="54"/>
        <v>102.36800000000173</v>
      </c>
      <c r="B373" s="66" t="s">
        <v>316</v>
      </c>
      <c r="C373" s="77">
        <v>1.3</v>
      </c>
      <c r="D373" s="141" t="s">
        <v>274</v>
      </c>
      <c r="E373" s="141" t="s">
        <v>275</v>
      </c>
      <c r="F373" s="141" t="s">
        <v>53</v>
      </c>
      <c r="G373" s="141" t="s">
        <v>59</v>
      </c>
      <c r="H373" s="136">
        <v>43555</v>
      </c>
      <c r="I373" s="136">
        <v>43738</v>
      </c>
      <c r="J373" s="68" t="str">
        <f t="shared" si="55"/>
        <v>31.03.19 - 30.09.19 (6 months)</v>
      </c>
      <c r="K373" s="65" t="s">
        <v>32</v>
      </c>
      <c r="L373" s="137">
        <v>2300</v>
      </c>
      <c r="M373" s="137">
        <v>2300</v>
      </c>
      <c r="N373" s="69">
        <v>24</v>
      </c>
      <c r="O373" s="137">
        <v>2300</v>
      </c>
      <c r="P373" s="137">
        <v>2300</v>
      </c>
      <c r="Q373" s="69">
        <v>24</v>
      </c>
      <c r="R373" s="137">
        <v>2300</v>
      </c>
      <c r="S373" s="137">
        <v>2300</v>
      </c>
      <c r="T373" s="67">
        <v>24</v>
      </c>
      <c r="U373" s="141">
        <v>17.5</v>
      </c>
      <c r="V373" s="141">
        <v>0</v>
      </c>
      <c r="W373" s="141">
        <v>0</v>
      </c>
      <c r="X373" s="141"/>
      <c r="Y373" s="147"/>
      <c r="Z373" s="141"/>
      <c r="AA373" s="141"/>
      <c r="AB373" s="141"/>
      <c r="AC373" s="141"/>
      <c r="AD373" s="141"/>
      <c r="AE373" s="141"/>
      <c r="AF373" s="141"/>
      <c r="AG373" s="141"/>
      <c r="AH373" s="141"/>
      <c r="AI373" s="141"/>
      <c r="AJ373" s="141"/>
      <c r="AK373" s="143"/>
      <c r="AL373" s="143"/>
      <c r="AM373" s="63"/>
      <c r="AN373" s="141"/>
      <c r="AO373" s="141">
        <v>5</v>
      </c>
      <c r="AP373" s="143"/>
    </row>
    <row r="374" spans="1:42" ht="25.5">
      <c r="A374" s="64">
        <f t="shared" si="54"/>
        <v>102.36900000000173</v>
      </c>
      <c r="B374" s="66" t="s">
        <v>316</v>
      </c>
      <c r="C374" s="77">
        <v>1.3</v>
      </c>
      <c r="D374" s="141" t="s">
        <v>274</v>
      </c>
      <c r="E374" s="141" t="s">
        <v>275</v>
      </c>
      <c r="F374" s="141" t="s">
        <v>53</v>
      </c>
      <c r="G374" s="141" t="s">
        <v>59</v>
      </c>
      <c r="H374" s="136">
        <v>43738</v>
      </c>
      <c r="I374" s="136">
        <v>43921</v>
      </c>
      <c r="J374" s="68" t="str">
        <f t="shared" si="55"/>
        <v>30.09.19 - 31.03.20 (6 months)</v>
      </c>
      <c r="K374" s="65" t="s">
        <v>32</v>
      </c>
      <c r="L374" s="137">
        <v>2300</v>
      </c>
      <c r="M374" s="137">
        <v>2300</v>
      </c>
      <c r="N374" s="69">
        <v>24</v>
      </c>
      <c r="O374" s="137">
        <v>2300</v>
      </c>
      <c r="P374" s="137">
        <v>2300</v>
      </c>
      <c r="Q374" s="69">
        <v>24</v>
      </c>
      <c r="R374" s="137">
        <v>2300</v>
      </c>
      <c r="S374" s="137">
        <v>2300</v>
      </c>
      <c r="T374" s="67">
        <v>24</v>
      </c>
      <c r="U374" s="141">
        <v>17.5</v>
      </c>
      <c r="V374" s="141">
        <v>0</v>
      </c>
      <c r="W374" s="141">
        <v>0</v>
      </c>
      <c r="X374" s="141"/>
      <c r="Y374" s="147"/>
      <c r="Z374" s="141"/>
      <c r="AA374" s="141"/>
      <c r="AB374" s="141"/>
      <c r="AC374" s="141"/>
      <c r="AD374" s="141"/>
      <c r="AE374" s="141"/>
      <c r="AF374" s="141"/>
      <c r="AG374" s="141"/>
      <c r="AH374" s="141"/>
      <c r="AI374" s="141"/>
      <c r="AJ374" s="141"/>
      <c r="AK374" s="143"/>
      <c r="AL374" s="143"/>
      <c r="AM374" s="63"/>
      <c r="AN374" s="141"/>
      <c r="AO374" s="141">
        <v>5</v>
      </c>
      <c r="AP374" s="143"/>
    </row>
    <row r="375" spans="1:42" ht="25.5">
      <c r="A375" s="64">
        <f t="shared" si="54"/>
        <v>102.37000000000174</v>
      </c>
      <c r="B375" s="66" t="s">
        <v>316</v>
      </c>
      <c r="C375" s="77">
        <v>1.3</v>
      </c>
      <c r="D375" s="141" t="s">
        <v>274</v>
      </c>
      <c r="E375" s="141" t="s">
        <v>275</v>
      </c>
      <c r="F375" s="141" t="s">
        <v>53</v>
      </c>
      <c r="G375" s="141" t="s">
        <v>59</v>
      </c>
      <c r="H375" s="136">
        <v>43922</v>
      </c>
      <c r="I375" s="136">
        <v>44104</v>
      </c>
      <c r="J375" s="68" t="str">
        <f t="shared" si="55"/>
        <v>01.04.20 - 30.09.20 (6 months)</v>
      </c>
      <c r="K375" s="65" t="s">
        <v>32</v>
      </c>
      <c r="L375" s="137">
        <v>2300</v>
      </c>
      <c r="M375" s="137">
        <v>2300</v>
      </c>
      <c r="N375" s="69">
        <v>24</v>
      </c>
      <c r="O375" s="137">
        <v>2300</v>
      </c>
      <c r="P375" s="137">
        <v>2300</v>
      </c>
      <c r="Q375" s="69">
        <v>24</v>
      </c>
      <c r="R375" s="137">
        <v>2300</v>
      </c>
      <c r="S375" s="137">
        <v>2300</v>
      </c>
      <c r="T375" s="67">
        <v>24</v>
      </c>
      <c r="U375" s="141">
        <v>17.5</v>
      </c>
      <c r="V375" s="141">
        <v>0</v>
      </c>
      <c r="W375" s="141">
        <v>0</v>
      </c>
      <c r="X375" s="141"/>
      <c r="Y375" s="147"/>
      <c r="Z375" s="141"/>
      <c r="AA375" s="141"/>
      <c r="AB375" s="141"/>
      <c r="AC375" s="141"/>
      <c r="AD375" s="141"/>
      <c r="AE375" s="141"/>
      <c r="AF375" s="141"/>
      <c r="AG375" s="141"/>
      <c r="AH375" s="141"/>
      <c r="AI375" s="141"/>
      <c r="AJ375" s="141"/>
      <c r="AK375" s="143"/>
      <c r="AL375" s="143"/>
      <c r="AM375" s="63"/>
      <c r="AN375" s="141"/>
      <c r="AO375" s="141">
        <v>5</v>
      </c>
      <c r="AP375" s="143"/>
    </row>
    <row r="376" spans="1:42" ht="25.5">
      <c r="A376" s="64">
        <f t="shared" si="54"/>
        <v>102.37100000000174</v>
      </c>
      <c r="B376" s="75" t="s">
        <v>317</v>
      </c>
      <c r="C376" s="76" t="s">
        <v>320</v>
      </c>
      <c r="D376" s="135" t="s">
        <v>276</v>
      </c>
      <c r="E376" s="135" t="s">
        <v>277</v>
      </c>
      <c r="F376" s="135" t="s">
        <v>53</v>
      </c>
      <c r="G376" s="135" t="s">
        <v>59</v>
      </c>
      <c r="H376" s="136">
        <v>43281</v>
      </c>
      <c r="I376" s="136">
        <v>43312</v>
      </c>
      <c r="J376" s="68" t="str">
        <f t="shared" si="55"/>
        <v>30.06.18 - 31.07.18 (1 months)</v>
      </c>
      <c r="K376" s="65" t="s">
        <v>32</v>
      </c>
      <c r="L376" s="137">
        <v>2300</v>
      </c>
      <c r="M376" s="137">
        <v>700</v>
      </c>
      <c r="N376" s="69">
        <f>IF(L376&gt;M376, (2400-L376+M376)/100, IF(L376=M376, 24, (M376-L376)/100))</f>
        <v>8</v>
      </c>
      <c r="O376" s="137">
        <v>2300</v>
      </c>
      <c r="P376" s="137">
        <v>700</v>
      </c>
      <c r="Q376" s="69">
        <f>IF(O376&gt;P376, (2400-O376+P376)/100, IF(O376=P376, 24, (P376-O376)/100))</f>
        <v>8</v>
      </c>
      <c r="R376" s="137">
        <v>2300</v>
      </c>
      <c r="S376" s="137">
        <v>700</v>
      </c>
      <c r="T376" s="69">
        <f>IF(R376&gt;S376, (2400-R376+S376)/100, IF(R376=S376, 24, (S376-R376)/100))</f>
        <v>8</v>
      </c>
      <c r="U376" s="135">
        <v>27</v>
      </c>
      <c r="V376" s="135"/>
      <c r="W376" s="135"/>
      <c r="X376" s="135"/>
      <c r="Y376" s="145"/>
      <c r="Z376" s="135"/>
      <c r="AA376" s="135"/>
      <c r="AB376" s="135"/>
      <c r="AC376" s="135"/>
      <c r="AD376" s="135"/>
      <c r="AE376" s="135"/>
      <c r="AF376" s="135"/>
      <c r="AG376" s="135"/>
      <c r="AH376" s="135"/>
      <c r="AI376" s="135"/>
      <c r="AJ376" s="135"/>
      <c r="AK376" s="139"/>
      <c r="AL376" s="139"/>
      <c r="AM376" s="140"/>
      <c r="AN376" s="135">
        <v>0</v>
      </c>
      <c r="AO376" s="135">
        <v>20</v>
      </c>
      <c r="AP376" s="139"/>
    </row>
    <row r="377" spans="1:42" ht="25.5">
      <c r="A377" s="64">
        <f t="shared" si="54"/>
        <v>102.37200000000175</v>
      </c>
      <c r="B377" s="75" t="s">
        <v>317</v>
      </c>
      <c r="C377" s="77" t="s">
        <v>320</v>
      </c>
      <c r="D377" s="141" t="s">
        <v>276</v>
      </c>
      <c r="E377" s="141" t="s">
        <v>277</v>
      </c>
      <c r="F377" s="141" t="s">
        <v>53</v>
      </c>
      <c r="G377" s="141" t="s">
        <v>59</v>
      </c>
      <c r="H377" s="136">
        <v>43282</v>
      </c>
      <c r="I377" s="136">
        <v>43312</v>
      </c>
      <c r="J377" s="68" t="str">
        <f t="shared" si="55"/>
        <v>01.07.18 - 31.07.18 (1 months)</v>
      </c>
      <c r="K377" s="65" t="s">
        <v>32</v>
      </c>
      <c r="L377" s="137">
        <v>700</v>
      </c>
      <c r="M377" s="137">
        <v>2300</v>
      </c>
      <c r="N377" s="69">
        <f>IF(L377&gt;M377, (2400-L377+M377)/100, IF(L377=M377, 24, (M377-L377)/100))</f>
        <v>16</v>
      </c>
      <c r="O377" s="137">
        <v>700</v>
      </c>
      <c r="P377" s="137">
        <v>2300</v>
      </c>
      <c r="Q377" s="69">
        <f>IF(O377&gt;P377, (2400-O377+P377)/100, IF(O377=P377, 24, (P377-O377)/100))</f>
        <v>16</v>
      </c>
      <c r="R377" s="137">
        <v>700</v>
      </c>
      <c r="S377" s="137">
        <v>2300</v>
      </c>
      <c r="T377" s="67">
        <f>IF(R377&gt;S377, (2400-R377+S377)/100, IF(R377=S377, 24, (S377-R377)/100))</f>
        <v>16</v>
      </c>
      <c r="U377" s="141">
        <v>40</v>
      </c>
      <c r="V377" s="141"/>
      <c r="W377" s="141"/>
      <c r="X377" s="141"/>
      <c r="Y377" s="147"/>
      <c r="Z377" s="141"/>
      <c r="AA377" s="141"/>
      <c r="AB377" s="141"/>
      <c r="AC377" s="141"/>
      <c r="AD377" s="141"/>
      <c r="AE377" s="141"/>
      <c r="AF377" s="141"/>
      <c r="AG377" s="141"/>
      <c r="AH377" s="141"/>
      <c r="AI377" s="141"/>
      <c r="AJ377" s="141"/>
      <c r="AK377" s="143"/>
      <c r="AL377" s="143"/>
      <c r="AM377" s="63"/>
      <c r="AN377" s="141">
        <v>0</v>
      </c>
      <c r="AO377" s="141">
        <v>20</v>
      </c>
      <c r="AP377" s="143"/>
    </row>
    <row r="378" spans="1:42" ht="25.5">
      <c r="A378" s="64">
        <f t="shared" si="54"/>
        <v>102.37300000000175</v>
      </c>
      <c r="B378" s="66" t="s">
        <v>316</v>
      </c>
      <c r="C378" s="77">
        <v>4</v>
      </c>
      <c r="D378" s="141" t="s">
        <v>276</v>
      </c>
      <c r="E378" s="141" t="s">
        <v>277</v>
      </c>
      <c r="F378" s="141" t="s">
        <v>53</v>
      </c>
      <c r="G378" s="141" t="s">
        <v>59</v>
      </c>
      <c r="H378" s="136">
        <v>43281</v>
      </c>
      <c r="I378" s="136">
        <v>43373</v>
      </c>
      <c r="J378" s="68" t="str">
        <f t="shared" si="55"/>
        <v>30.06.18 - 30.09.18 (3 months)</v>
      </c>
      <c r="K378" s="65" t="s">
        <v>32</v>
      </c>
      <c r="L378" s="137">
        <v>2300</v>
      </c>
      <c r="M378" s="137">
        <v>2300</v>
      </c>
      <c r="N378" s="69">
        <f>IF(L378&gt;M378, (2400-L378+M378)/100, IF(L378=M378, 24, (M378-L378)/100))</f>
        <v>24</v>
      </c>
      <c r="O378" s="137">
        <v>2300</v>
      </c>
      <c r="P378" s="137">
        <v>2300</v>
      </c>
      <c r="Q378" s="69">
        <f>IF(O378&gt;P378, (2400-O378+P378)/100, IF(O378=P378, 24, (P378-O378)/100))</f>
        <v>24</v>
      </c>
      <c r="R378" s="137">
        <v>2300</v>
      </c>
      <c r="S378" s="137">
        <v>2300</v>
      </c>
      <c r="T378" s="67">
        <f>IF(R378&gt;S378, (2400-R378+S378)/100, IF(R378=S378, 24, (S378-R378)/100))</f>
        <v>24</v>
      </c>
      <c r="U378" s="141">
        <v>38</v>
      </c>
      <c r="V378" s="141"/>
      <c r="W378" s="141"/>
      <c r="X378" s="141"/>
      <c r="Y378" s="147"/>
      <c r="Z378" s="141"/>
      <c r="AA378" s="141"/>
      <c r="AB378" s="141"/>
      <c r="AC378" s="141"/>
      <c r="AD378" s="141"/>
      <c r="AE378" s="141"/>
      <c r="AF378" s="141"/>
      <c r="AG378" s="141"/>
      <c r="AH378" s="141"/>
      <c r="AI378" s="141"/>
      <c r="AJ378" s="141"/>
      <c r="AK378" s="143"/>
      <c r="AL378" s="143"/>
      <c r="AM378" s="63"/>
      <c r="AN378" s="141">
        <v>0</v>
      </c>
      <c r="AO378" s="141">
        <v>20</v>
      </c>
      <c r="AP378" s="143"/>
    </row>
    <row r="379" spans="1:42" ht="25.5">
      <c r="A379" s="64">
        <f t="shared" si="54"/>
        <v>102.37400000000176</v>
      </c>
      <c r="B379" s="75" t="s">
        <v>317</v>
      </c>
      <c r="C379" s="76" t="s">
        <v>320</v>
      </c>
      <c r="D379" s="135" t="s">
        <v>278</v>
      </c>
      <c r="E379" s="135" t="s">
        <v>279</v>
      </c>
      <c r="F379" s="135" t="s">
        <v>53</v>
      </c>
      <c r="G379" s="135" t="s">
        <v>60</v>
      </c>
      <c r="H379" s="136">
        <v>43282</v>
      </c>
      <c r="I379" s="136">
        <v>43373</v>
      </c>
      <c r="J379" s="68" t="str">
        <f t="shared" si="55"/>
        <v>01.07.18 - 30.09.18 (3 months)</v>
      </c>
      <c r="K379" s="65" t="s">
        <v>32</v>
      </c>
      <c r="L379" s="137">
        <v>700</v>
      </c>
      <c r="M379" s="137">
        <v>2300</v>
      </c>
      <c r="N379" s="69">
        <v>16</v>
      </c>
      <c r="O379" s="137">
        <v>700</v>
      </c>
      <c r="P379" s="137">
        <v>2300</v>
      </c>
      <c r="Q379" s="69">
        <v>16</v>
      </c>
      <c r="R379" s="137">
        <v>700</v>
      </c>
      <c r="S379" s="137">
        <v>2300</v>
      </c>
      <c r="T379" s="69">
        <v>16</v>
      </c>
      <c r="U379" s="135">
        <v>40</v>
      </c>
      <c r="V379" s="135"/>
      <c r="W379" s="135"/>
      <c r="X379" s="135"/>
      <c r="Y379" s="145"/>
      <c r="Z379" s="135"/>
      <c r="AA379" s="135"/>
      <c r="AB379" s="135"/>
      <c r="AC379" s="135"/>
      <c r="AD379" s="135"/>
      <c r="AE379" s="135"/>
      <c r="AF379" s="135"/>
      <c r="AG379" s="135"/>
      <c r="AH379" s="135"/>
      <c r="AI379" s="135"/>
      <c r="AJ379" s="135"/>
      <c r="AK379" s="139"/>
      <c r="AL379" s="139"/>
      <c r="AM379" s="140"/>
      <c r="AN379" s="135"/>
      <c r="AO379" s="135">
        <v>20</v>
      </c>
      <c r="AP379" s="139"/>
    </row>
    <row r="380" spans="1:42" ht="25.5">
      <c r="A380" s="64">
        <f t="shared" si="54"/>
        <v>102.37500000000176</v>
      </c>
      <c r="B380" s="75" t="s">
        <v>317</v>
      </c>
      <c r="C380" s="77" t="s">
        <v>320</v>
      </c>
      <c r="D380" s="141" t="s">
        <v>280</v>
      </c>
      <c r="E380" s="141" t="s">
        <v>281</v>
      </c>
      <c r="F380" s="141" t="s">
        <v>53</v>
      </c>
      <c r="G380" s="141" t="s">
        <v>60</v>
      </c>
      <c r="H380" s="136">
        <v>43282</v>
      </c>
      <c r="I380" s="136">
        <v>43373</v>
      </c>
      <c r="J380" s="68" t="str">
        <f t="shared" si="55"/>
        <v>01.07.18 - 30.09.18 (3 months)</v>
      </c>
      <c r="K380" s="65" t="s">
        <v>32</v>
      </c>
      <c r="L380" s="137">
        <v>700</v>
      </c>
      <c r="M380" s="137">
        <v>2300</v>
      </c>
      <c r="N380" s="69">
        <v>16</v>
      </c>
      <c r="O380" s="137">
        <v>700</v>
      </c>
      <c r="P380" s="137">
        <v>2300</v>
      </c>
      <c r="Q380" s="69">
        <v>16</v>
      </c>
      <c r="R380" s="137">
        <v>700</v>
      </c>
      <c r="S380" s="137">
        <v>2300</v>
      </c>
      <c r="T380" s="67">
        <v>16</v>
      </c>
      <c r="U380" s="135">
        <v>40</v>
      </c>
      <c r="V380" s="141"/>
      <c r="W380" s="141"/>
      <c r="X380" s="141"/>
      <c r="Y380" s="147"/>
      <c r="Z380" s="141"/>
      <c r="AA380" s="141"/>
      <c r="AB380" s="141"/>
      <c r="AC380" s="141"/>
      <c r="AD380" s="141"/>
      <c r="AE380" s="141"/>
      <c r="AF380" s="141"/>
      <c r="AG380" s="141"/>
      <c r="AH380" s="141"/>
      <c r="AI380" s="141"/>
      <c r="AJ380" s="141"/>
      <c r="AK380" s="143"/>
      <c r="AL380" s="143"/>
      <c r="AM380" s="63"/>
      <c r="AN380" s="141"/>
      <c r="AO380" s="141">
        <v>20</v>
      </c>
      <c r="AP380" s="143"/>
    </row>
    <row r="381" spans="1:42" ht="25.5">
      <c r="A381" s="64">
        <f t="shared" si="54"/>
        <v>102.37600000000177</v>
      </c>
      <c r="B381" s="75" t="s">
        <v>317</v>
      </c>
      <c r="C381" s="77" t="s">
        <v>320</v>
      </c>
      <c r="D381" s="141" t="s">
        <v>282</v>
      </c>
      <c r="E381" s="141" t="s">
        <v>283</v>
      </c>
      <c r="F381" s="141" t="s">
        <v>53</v>
      </c>
      <c r="G381" s="141" t="s">
        <v>60</v>
      </c>
      <c r="H381" s="136">
        <v>43282</v>
      </c>
      <c r="I381" s="136">
        <v>43373</v>
      </c>
      <c r="J381" s="68" t="str">
        <f t="shared" si="55"/>
        <v>01.07.18 - 30.09.18 (3 months)</v>
      </c>
      <c r="K381" s="65" t="s">
        <v>32</v>
      </c>
      <c r="L381" s="137">
        <v>700</v>
      </c>
      <c r="M381" s="137">
        <v>2300</v>
      </c>
      <c r="N381" s="69">
        <v>16</v>
      </c>
      <c r="O381" s="137">
        <v>700</v>
      </c>
      <c r="P381" s="137">
        <v>2300</v>
      </c>
      <c r="Q381" s="69">
        <v>16</v>
      </c>
      <c r="R381" s="137">
        <v>700</v>
      </c>
      <c r="S381" s="137">
        <v>2300</v>
      </c>
      <c r="T381" s="67">
        <v>16</v>
      </c>
      <c r="U381" s="135">
        <v>30</v>
      </c>
      <c r="V381" s="141"/>
      <c r="W381" s="141"/>
      <c r="X381" s="141"/>
      <c r="Y381" s="147"/>
      <c r="Z381" s="141"/>
      <c r="AA381" s="141"/>
      <c r="AB381" s="141"/>
      <c r="AC381" s="141"/>
      <c r="AD381" s="141"/>
      <c r="AE381" s="141"/>
      <c r="AF381" s="141"/>
      <c r="AG381" s="141"/>
      <c r="AH381" s="141"/>
      <c r="AI381" s="141"/>
      <c r="AJ381" s="141"/>
      <c r="AK381" s="143"/>
      <c r="AL381" s="143"/>
      <c r="AM381" s="63"/>
      <c r="AN381" s="141"/>
      <c r="AO381" s="141">
        <v>15</v>
      </c>
      <c r="AP381" s="143"/>
    </row>
    <row r="382" spans="1:42" ht="25.5">
      <c r="A382" s="64">
        <f t="shared" si="54"/>
        <v>102.37700000000177</v>
      </c>
      <c r="B382" s="75" t="s">
        <v>317</v>
      </c>
      <c r="C382" s="77" t="s">
        <v>320</v>
      </c>
      <c r="D382" s="141" t="s">
        <v>284</v>
      </c>
      <c r="E382" s="141" t="s">
        <v>285</v>
      </c>
      <c r="F382" s="141" t="s">
        <v>53</v>
      </c>
      <c r="G382" s="141" t="s">
        <v>60</v>
      </c>
      <c r="H382" s="136">
        <v>43282</v>
      </c>
      <c r="I382" s="136">
        <v>43373</v>
      </c>
      <c r="J382" s="68" t="str">
        <f t="shared" si="55"/>
        <v>01.07.18 - 30.09.18 (3 months)</v>
      </c>
      <c r="K382" s="65" t="s">
        <v>32</v>
      </c>
      <c r="L382" s="137">
        <v>700</v>
      </c>
      <c r="M382" s="137">
        <v>2300</v>
      </c>
      <c r="N382" s="69">
        <v>16</v>
      </c>
      <c r="O382" s="137">
        <v>700</v>
      </c>
      <c r="P382" s="137">
        <v>2300</v>
      </c>
      <c r="Q382" s="69">
        <v>16</v>
      </c>
      <c r="R382" s="137">
        <v>700</v>
      </c>
      <c r="S382" s="137">
        <v>2300</v>
      </c>
      <c r="T382" s="67">
        <v>16</v>
      </c>
      <c r="U382" s="135">
        <v>34</v>
      </c>
      <c r="V382" s="141"/>
      <c r="W382" s="141"/>
      <c r="X382" s="141"/>
      <c r="Y382" s="147"/>
      <c r="Z382" s="141"/>
      <c r="AA382" s="141"/>
      <c r="AB382" s="141"/>
      <c r="AC382" s="141"/>
      <c r="AD382" s="141"/>
      <c r="AE382" s="141"/>
      <c r="AF382" s="141"/>
      <c r="AG382" s="141"/>
      <c r="AH382" s="141"/>
      <c r="AI382" s="141"/>
      <c r="AJ382" s="141"/>
      <c r="AK382" s="143"/>
      <c r="AL382" s="143"/>
      <c r="AM382" s="63"/>
      <c r="AN382" s="141"/>
      <c r="AO382" s="141">
        <v>17</v>
      </c>
      <c r="AP382" s="143"/>
    </row>
    <row r="383" spans="1:42" ht="25.5">
      <c r="A383" s="64">
        <f t="shared" si="54"/>
        <v>102.37800000000178</v>
      </c>
      <c r="B383" s="75" t="s">
        <v>317</v>
      </c>
      <c r="C383" s="77" t="s">
        <v>320</v>
      </c>
      <c r="D383" s="141" t="s">
        <v>286</v>
      </c>
      <c r="E383" s="141" t="s">
        <v>287</v>
      </c>
      <c r="F383" s="141" t="s">
        <v>53</v>
      </c>
      <c r="G383" s="141" t="s">
        <v>60</v>
      </c>
      <c r="H383" s="136">
        <v>43282</v>
      </c>
      <c r="I383" s="136">
        <v>43373</v>
      </c>
      <c r="J383" s="68" t="str">
        <f t="shared" si="55"/>
        <v>01.07.18 - 30.09.18 (3 months)</v>
      </c>
      <c r="K383" s="65" t="s">
        <v>32</v>
      </c>
      <c r="L383" s="137">
        <v>700</v>
      </c>
      <c r="M383" s="137">
        <v>2300</v>
      </c>
      <c r="N383" s="69">
        <v>16</v>
      </c>
      <c r="O383" s="137">
        <v>700</v>
      </c>
      <c r="P383" s="137">
        <v>2300</v>
      </c>
      <c r="Q383" s="69">
        <v>16</v>
      </c>
      <c r="R383" s="137">
        <v>700</v>
      </c>
      <c r="S383" s="137">
        <v>2300</v>
      </c>
      <c r="T383" s="67">
        <v>16</v>
      </c>
      <c r="U383" s="135">
        <v>40</v>
      </c>
      <c r="V383" s="141"/>
      <c r="W383" s="141"/>
      <c r="X383" s="141"/>
      <c r="Y383" s="147"/>
      <c r="Z383" s="141"/>
      <c r="AA383" s="141"/>
      <c r="AB383" s="141"/>
      <c r="AC383" s="141"/>
      <c r="AD383" s="141"/>
      <c r="AE383" s="141"/>
      <c r="AF383" s="141"/>
      <c r="AG383" s="141"/>
      <c r="AH383" s="141"/>
      <c r="AI383" s="141"/>
      <c r="AJ383" s="141"/>
      <c r="AK383" s="143"/>
      <c r="AL383" s="143"/>
      <c r="AM383" s="63"/>
      <c r="AN383" s="141"/>
      <c r="AO383" s="141">
        <v>20</v>
      </c>
      <c r="AP383" s="143"/>
    </row>
    <row r="384" spans="1:42" ht="25.5">
      <c r="A384" s="64">
        <f t="shared" si="54"/>
        <v>102.37900000000178</v>
      </c>
      <c r="B384" s="75" t="s">
        <v>317</v>
      </c>
      <c r="C384" s="77" t="s">
        <v>320</v>
      </c>
      <c r="D384" s="141" t="s">
        <v>288</v>
      </c>
      <c r="E384" s="141" t="s">
        <v>289</v>
      </c>
      <c r="F384" s="141" t="s">
        <v>53</v>
      </c>
      <c r="G384" s="141" t="s">
        <v>60</v>
      </c>
      <c r="H384" s="136">
        <v>43282</v>
      </c>
      <c r="I384" s="136">
        <v>43373</v>
      </c>
      <c r="J384" s="68" t="str">
        <f t="shared" si="55"/>
        <v>01.07.18 - 30.09.18 (3 months)</v>
      </c>
      <c r="K384" s="65" t="s">
        <v>32</v>
      </c>
      <c r="L384" s="137">
        <v>700</v>
      </c>
      <c r="M384" s="137">
        <v>2300</v>
      </c>
      <c r="N384" s="69">
        <v>16</v>
      </c>
      <c r="O384" s="137">
        <v>700</v>
      </c>
      <c r="P384" s="137">
        <v>2300</v>
      </c>
      <c r="Q384" s="69">
        <v>16</v>
      </c>
      <c r="R384" s="137">
        <v>700</v>
      </c>
      <c r="S384" s="137">
        <v>2300</v>
      </c>
      <c r="T384" s="67">
        <v>16</v>
      </c>
      <c r="U384" s="135">
        <v>40</v>
      </c>
      <c r="V384" s="141"/>
      <c r="W384" s="141"/>
      <c r="X384" s="141"/>
      <c r="Y384" s="147"/>
      <c r="Z384" s="141"/>
      <c r="AA384" s="141"/>
      <c r="AB384" s="141"/>
      <c r="AC384" s="141"/>
      <c r="AD384" s="141"/>
      <c r="AE384" s="141"/>
      <c r="AF384" s="141"/>
      <c r="AG384" s="141"/>
      <c r="AH384" s="141"/>
      <c r="AI384" s="141"/>
      <c r="AJ384" s="141"/>
      <c r="AK384" s="143"/>
      <c r="AL384" s="143"/>
      <c r="AM384" s="63"/>
      <c r="AN384" s="141"/>
      <c r="AO384" s="141">
        <v>20</v>
      </c>
      <c r="AP384" s="143"/>
    </row>
    <row r="385" spans="1:42" ht="25.5">
      <c r="A385" s="64">
        <f t="shared" si="54"/>
        <v>102.38000000000179</v>
      </c>
      <c r="B385" s="75" t="s">
        <v>317</v>
      </c>
      <c r="C385" s="77" t="s">
        <v>320</v>
      </c>
      <c r="D385" s="141" t="s">
        <v>278</v>
      </c>
      <c r="E385" s="141" t="s">
        <v>279</v>
      </c>
      <c r="F385" s="141" t="s">
        <v>53</v>
      </c>
      <c r="G385" s="141" t="s">
        <v>60</v>
      </c>
      <c r="H385" s="136">
        <v>43374</v>
      </c>
      <c r="I385" s="136">
        <v>43555</v>
      </c>
      <c r="J385" s="68" t="str">
        <f t="shared" si="55"/>
        <v>01.10.18 - 31.03.19 (6 months)</v>
      </c>
      <c r="K385" s="65" t="s">
        <v>32</v>
      </c>
      <c r="L385" s="137">
        <v>700</v>
      </c>
      <c r="M385" s="137">
        <v>1500</v>
      </c>
      <c r="N385" s="69">
        <v>8</v>
      </c>
      <c r="O385" s="137">
        <v>700</v>
      </c>
      <c r="P385" s="137">
        <v>1500</v>
      </c>
      <c r="Q385" s="69">
        <v>8</v>
      </c>
      <c r="R385" s="137">
        <v>700</v>
      </c>
      <c r="S385" s="137">
        <v>1500</v>
      </c>
      <c r="T385" s="67">
        <v>8</v>
      </c>
      <c r="U385" s="135">
        <v>50</v>
      </c>
      <c r="V385" s="141"/>
      <c r="W385" s="141"/>
      <c r="X385" s="141"/>
      <c r="Y385" s="147"/>
      <c r="Z385" s="141"/>
      <c r="AA385" s="141"/>
      <c r="AB385" s="141"/>
      <c r="AC385" s="141"/>
      <c r="AD385" s="141"/>
      <c r="AE385" s="141"/>
      <c r="AF385" s="141"/>
      <c r="AG385" s="141"/>
      <c r="AH385" s="141"/>
      <c r="AI385" s="141"/>
      <c r="AJ385" s="141"/>
      <c r="AK385" s="143"/>
      <c r="AL385" s="143"/>
      <c r="AM385" s="63"/>
      <c r="AN385" s="141"/>
      <c r="AO385" s="135">
        <v>20</v>
      </c>
      <c r="AP385" s="143"/>
    </row>
    <row r="386" spans="1:42" ht="25.5">
      <c r="A386" s="64">
        <f t="shared" si="54"/>
        <v>102.38100000000179</v>
      </c>
      <c r="B386" s="75" t="s">
        <v>317</v>
      </c>
      <c r="C386" s="77" t="s">
        <v>320</v>
      </c>
      <c r="D386" s="141" t="s">
        <v>280</v>
      </c>
      <c r="E386" s="141" t="s">
        <v>281</v>
      </c>
      <c r="F386" s="141" t="s">
        <v>53</v>
      </c>
      <c r="G386" s="141" t="s">
        <v>60</v>
      </c>
      <c r="H386" s="136">
        <v>43374</v>
      </c>
      <c r="I386" s="136">
        <v>43555</v>
      </c>
      <c r="J386" s="68" t="str">
        <f t="shared" si="55"/>
        <v>01.10.18 - 31.03.19 (6 months)</v>
      </c>
      <c r="K386" s="65" t="s">
        <v>32</v>
      </c>
      <c r="L386" s="137">
        <v>700</v>
      </c>
      <c r="M386" s="137">
        <v>1500</v>
      </c>
      <c r="N386" s="69">
        <v>8</v>
      </c>
      <c r="O386" s="137">
        <v>700</v>
      </c>
      <c r="P386" s="137">
        <v>1500</v>
      </c>
      <c r="Q386" s="69">
        <v>8</v>
      </c>
      <c r="R386" s="137">
        <v>700</v>
      </c>
      <c r="S386" s="137">
        <v>1500</v>
      </c>
      <c r="T386" s="67">
        <v>8</v>
      </c>
      <c r="U386" s="135">
        <v>50</v>
      </c>
      <c r="V386" s="141"/>
      <c r="W386" s="141"/>
      <c r="X386" s="141"/>
      <c r="Y386" s="147"/>
      <c r="Z386" s="141"/>
      <c r="AA386" s="141"/>
      <c r="AB386" s="141"/>
      <c r="AC386" s="141"/>
      <c r="AD386" s="141"/>
      <c r="AE386" s="141"/>
      <c r="AF386" s="141"/>
      <c r="AG386" s="141"/>
      <c r="AH386" s="141"/>
      <c r="AI386" s="141"/>
      <c r="AJ386" s="141"/>
      <c r="AK386" s="143"/>
      <c r="AL386" s="143"/>
      <c r="AM386" s="63"/>
      <c r="AN386" s="141"/>
      <c r="AO386" s="141">
        <v>20</v>
      </c>
      <c r="AP386" s="143"/>
    </row>
    <row r="387" spans="1:42" ht="25.5">
      <c r="A387" s="64">
        <f t="shared" si="54"/>
        <v>102.3820000000018</v>
      </c>
      <c r="B387" s="75" t="s">
        <v>317</v>
      </c>
      <c r="C387" s="77" t="s">
        <v>320</v>
      </c>
      <c r="D387" s="141" t="s">
        <v>282</v>
      </c>
      <c r="E387" s="141" t="s">
        <v>283</v>
      </c>
      <c r="F387" s="141" t="s">
        <v>53</v>
      </c>
      <c r="G387" s="141" t="s">
        <v>60</v>
      </c>
      <c r="H387" s="136">
        <v>43374</v>
      </c>
      <c r="I387" s="136">
        <v>43555</v>
      </c>
      <c r="J387" s="68" t="str">
        <f t="shared" si="55"/>
        <v>01.10.18 - 31.03.19 (6 months)</v>
      </c>
      <c r="K387" s="65" t="s">
        <v>32</v>
      </c>
      <c r="L387" s="137">
        <v>700</v>
      </c>
      <c r="M387" s="137">
        <v>1500</v>
      </c>
      <c r="N387" s="69">
        <v>8</v>
      </c>
      <c r="O387" s="137">
        <v>700</v>
      </c>
      <c r="P387" s="137">
        <v>1500</v>
      </c>
      <c r="Q387" s="69">
        <v>8</v>
      </c>
      <c r="R387" s="137">
        <v>700</v>
      </c>
      <c r="S387" s="137">
        <v>1500</v>
      </c>
      <c r="T387" s="67">
        <v>8</v>
      </c>
      <c r="U387" s="135">
        <v>37.5</v>
      </c>
      <c r="V387" s="141"/>
      <c r="W387" s="141"/>
      <c r="X387" s="141"/>
      <c r="Y387" s="147"/>
      <c r="Z387" s="141"/>
      <c r="AA387" s="141"/>
      <c r="AB387" s="141"/>
      <c r="AC387" s="141"/>
      <c r="AD387" s="141"/>
      <c r="AE387" s="141"/>
      <c r="AF387" s="141"/>
      <c r="AG387" s="141"/>
      <c r="AH387" s="141"/>
      <c r="AI387" s="141"/>
      <c r="AJ387" s="141"/>
      <c r="AK387" s="143"/>
      <c r="AL387" s="143"/>
      <c r="AM387" s="63"/>
      <c r="AN387" s="141"/>
      <c r="AO387" s="141">
        <v>15</v>
      </c>
      <c r="AP387" s="143"/>
    </row>
    <row r="388" spans="1:42" ht="25.5">
      <c r="A388" s="64">
        <f t="shared" si="54"/>
        <v>102.3830000000018</v>
      </c>
      <c r="B388" s="75" t="s">
        <v>317</v>
      </c>
      <c r="C388" s="77" t="s">
        <v>320</v>
      </c>
      <c r="D388" s="141" t="s">
        <v>284</v>
      </c>
      <c r="E388" s="141" t="s">
        <v>285</v>
      </c>
      <c r="F388" s="141" t="s">
        <v>53</v>
      </c>
      <c r="G388" s="141" t="s">
        <v>60</v>
      </c>
      <c r="H388" s="136">
        <v>43374</v>
      </c>
      <c r="I388" s="136">
        <v>43555</v>
      </c>
      <c r="J388" s="68" t="str">
        <f t="shared" si="55"/>
        <v>01.10.18 - 31.03.19 (6 months)</v>
      </c>
      <c r="K388" s="65" t="s">
        <v>32</v>
      </c>
      <c r="L388" s="137">
        <v>700</v>
      </c>
      <c r="M388" s="137">
        <v>1500</v>
      </c>
      <c r="N388" s="69">
        <v>8</v>
      </c>
      <c r="O388" s="137">
        <v>700</v>
      </c>
      <c r="P388" s="137">
        <v>1500</v>
      </c>
      <c r="Q388" s="69">
        <v>8</v>
      </c>
      <c r="R388" s="137">
        <v>700</v>
      </c>
      <c r="S388" s="137">
        <v>1500</v>
      </c>
      <c r="T388" s="67">
        <v>8</v>
      </c>
      <c r="U388" s="135">
        <v>42.5</v>
      </c>
      <c r="V388" s="141"/>
      <c r="W388" s="141"/>
      <c r="X388" s="141"/>
      <c r="Y388" s="147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1"/>
      <c r="AJ388" s="141"/>
      <c r="AK388" s="143"/>
      <c r="AL388" s="143"/>
      <c r="AM388" s="63"/>
      <c r="AN388" s="141"/>
      <c r="AO388" s="141">
        <v>17</v>
      </c>
      <c r="AP388" s="143"/>
    </row>
    <row r="389" spans="1:42" ht="25.5">
      <c r="A389" s="64">
        <f t="shared" ref="A389:A406" si="65">A388+0.001</f>
        <v>102.38400000000181</v>
      </c>
      <c r="B389" s="75" t="s">
        <v>317</v>
      </c>
      <c r="C389" s="77" t="s">
        <v>320</v>
      </c>
      <c r="D389" s="141" t="s">
        <v>286</v>
      </c>
      <c r="E389" s="141" t="s">
        <v>287</v>
      </c>
      <c r="F389" s="141" t="s">
        <v>53</v>
      </c>
      <c r="G389" s="141" t="s">
        <v>60</v>
      </c>
      <c r="H389" s="136">
        <v>43374</v>
      </c>
      <c r="I389" s="136">
        <v>43555</v>
      </c>
      <c r="J389" s="68" t="str">
        <f t="shared" ref="J389:J406" si="66">TEXT(H389,"DD.MM.YY")&amp;" - "&amp;TEXT(I389,"DD.MM.YY")&amp;" ("&amp;DATEDIF(H389,I389+1,"m")&amp;" months)"</f>
        <v>01.10.18 - 31.03.19 (6 months)</v>
      </c>
      <c r="K389" s="65" t="s">
        <v>32</v>
      </c>
      <c r="L389" s="137">
        <v>700</v>
      </c>
      <c r="M389" s="137">
        <v>1500</v>
      </c>
      <c r="N389" s="69">
        <v>8</v>
      </c>
      <c r="O389" s="137">
        <v>700</v>
      </c>
      <c r="P389" s="137">
        <v>1500</v>
      </c>
      <c r="Q389" s="69">
        <v>8</v>
      </c>
      <c r="R389" s="137">
        <v>700</v>
      </c>
      <c r="S389" s="137">
        <v>1500</v>
      </c>
      <c r="T389" s="67">
        <v>8</v>
      </c>
      <c r="U389" s="135">
        <v>50</v>
      </c>
      <c r="V389" s="141"/>
      <c r="W389" s="141"/>
      <c r="X389" s="141"/>
      <c r="Y389" s="147"/>
      <c r="Z389" s="141"/>
      <c r="AA389" s="141"/>
      <c r="AB389" s="141"/>
      <c r="AC389" s="141"/>
      <c r="AD389" s="141"/>
      <c r="AE389" s="141"/>
      <c r="AF389" s="141"/>
      <c r="AG389" s="141"/>
      <c r="AH389" s="141"/>
      <c r="AI389" s="141"/>
      <c r="AJ389" s="141"/>
      <c r="AK389" s="143"/>
      <c r="AL389" s="143"/>
      <c r="AM389" s="63"/>
      <c r="AN389" s="141"/>
      <c r="AO389" s="141">
        <v>20</v>
      </c>
      <c r="AP389" s="143"/>
    </row>
    <row r="390" spans="1:42" ht="25.5">
      <c r="A390" s="64">
        <f t="shared" si="65"/>
        <v>102.38500000000181</v>
      </c>
      <c r="B390" s="75" t="s">
        <v>317</v>
      </c>
      <c r="C390" s="77" t="s">
        <v>320</v>
      </c>
      <c r="D390" s="141" t="s">
        <v>288</v>
      </c>
      <c r="E390" s="141" t="s">
        <v>289</v>
      </c>
      <c r="F390" s="141" t="s">
        <v>53</v>
      </c>
      <c r="G390" s="141" t="s">
        <v>60</v>
      </c>
      <c r="H390" s="136">
        <v>43374</v>
      </c>
      <c r="I390" s="136">
        <v>43555</v>
      </c>
      <c r="J390" s="68" t="str">
        <f t="shared" si="66"/>
        <v>01.10.18 - 31.03.19 (6 months)</v>
      </c>
      <c r="K390" s="65" t="s">
        <v>32</v>
      </c>
      <c r="L390" s="137">
        <v>700</v>
      </c>
      <c r="M390" s="137">
        <v>1500</v>
      </c>
      <c r="N390" s="69">
        <v>8</v>
      </c>
      <c r="O390" s="137">
        <v>700</v>
      </c>
      <c r="P390" s="137">
        <v>1500</v>
      </c>
      <c r="Q390" s="69">
        <v>8</v>
      </c>
      <c r="R390" s="137">
        <v>700</v>
      </c>
      <c r="S390" s="137">
        <v>1500</v>
      </c>
      <c r="T390" s="67">
        <v>8</v>
      </c>
      <c r="U390" s="135">
        <v>50</v>
      </c>
      <c r="V390" s="141"/>
      <c r="W390" s="141"/>
      <c r="X390" s="141"/>
      <c r="Y390" s="147"/>
      <c r="Z390" s="141"/>
      <c r="AA390" s="141"/>
      <c r="AB390" s="141"/>
      <c r="AC390" s="141"/>
      <c r="AD390" s="141"/>
      <c r="AE390" s="141"/>
      <c r="AF390" s="141"/>
      <c r="AG390" s="141"/>
      <c r="AH390" s="141"/>
      <c r="AI390" s="141"/>
      <c r="AJ390" s="141"/>
      <c r="AK390" s="143"/>
      <c r="AL390" s="143"/>
      <c r="AM390" s="63"/>
      <c r="AN390" s="141"/>
      <c r="AO390" s="141">
        <v>20</v>
      </c>
      <c r="AP390" s="143"/>
    </row>
    <row r="391" spans="1:42" ht="25.5">
      <c r="A391" s="64">
        <f t="shared" si="65"/>
        <v>102.38600000000181</v>
      </c>
      <c r="B391" s="75" t="s">
        <v>317</v>
      </c>
      <c r="C391" s="77" t="s">
        <v>320</v>
      </c>
      <c r="D391" s="141" t="s">
        <v>278</v>
      </c>
      <c r="E391" s="141" t="s">
        <v>279</v>
      </c>
      <c r="F391" s="141" t="s">
        <v>53</v>
      </c>
      <c r="G391" s="141" t="s">
        <v>60</v>
      </c>
      <c r="H391" s="136">
        <v>43374</v>
      </c>
      <c r="I391" s="136">
        <v>43555</v>
      </c>
      <c r="J391" s="68" t="str">
        <f t="shared" si="66"/>
        <v>01.10.18 - 31.03.19 (6 months)</v>
      </c>
      <c r="K391" s="65" t="s">
        <v>32</v>
      </c>
      <c r="L391" s="137">
        <v>1900</v>
      </c>
      <c r="M391" s="137">
        <v>2300</v>
      </c>
      <c r="N391" s="69">
        <v>4</v>
      </c>
      <c r="O391" s="137">
        <v>1500</v>
      </c>
      <c r="P391" s="137">
        <v>2300</v>
      </c>
      <c r="Q391" s="69">
        <v>8</v>
      </c>
      <c r="R391" s="137">
        <v>1500</v>
      </c>
      <c r="S391" s="137">
        <v>2300</v>
      </c>
      <c r="T391" s="67">
        <v>8</v>
      </c>
      <c r="U391" s="135">
        <v>50</v>
      </c>
      <c r="V391" s="141"/>
      <c r="W391" s="141"/>
      <c r="X391" s="141"/>
      <c r="Y391" s="147"/>
      <c r="Z391" s="141"/>
      <c r="AA391" s="141"/>
      <c r="AB391" s="141"/>
      <c r="AC391" s="141"/>
      <c r="AD391" s="141"/>
      <c r="AE391" s="141"/>
      <c r="AF391" s="141"/>
      <c r="AG391" s="141"/>
      <c r="AH391" s="141"/>
      <c r="AI391" s="141"/>
      <c r="AJ391" s="141"/>
      <c r="AK391" s="143"/>
      <c r="AL391" s="143"/>
      <c r="AM391" s="63"/>
      <c r="AN391" s="141"/>
      <c r="AO391" s="135">
        <v>20</v>
      </c>
      <c r="AP391" s="143"/>
    </row>
    <row r="392" spans="1:42" ht="25.5">
      <c r="A392" s="64">
        <f t="shared" si="65"/>
        <v>102.38700000000182</v>
      </c>
      <c r="B392" s="75" t="s">
        <v>317</v>
      </c>
      <c r="C392" s="77" t="s">
        <v>320</v>
      </c>
      <c r="D392" s="141" t="s">
        <v>280</v>
      </c>
      <c r="E392" s="141" t="s">
        <v>281</v>
      </c>
      <c r="F392" s="141" t="s">
        <v>53</v>
      </c>
      <c r="G392" s="141" t="s">
        <v>60</v>
      </c>
      <c r="H392" s="136">
        <v>43374</v>
      </c>
      <c r="I392" s="136">
        <v>43555</v>
      </c>
      <c r="J392" s="68" t="str">
        <f t="shared" si="66"/>
        <v>01.10.18 - 31.03.19 (6 months)</v>
      </c>
      <c r="K392" s="65" t="s">
        <v>32</v>
      </c>
      <c r="L392" s="137">
        <v>1900</v>
      </c>
      <c r="M392" s="137">
        <v>2300</v>
      </c>
      <c r="N392" s="69">
        <v>4</v>
      </c>
      <c r="O392" s="137">
        <v>1500</v>
      </c>
      <c r="P392" s="137">
        <v>2300</v>
      </c>
      <c r="Q392" s="69">
        <v>8</v>
      </c>
      <c r="R392" s="137">
        <v>1500</v>
      </c>
      <c r="S392" s="137">
        <v>2300</v>
      </c>
      <c r="T392" s="67">
        <v>8</v>
      </c>
      <c r="U392" s="135">
        <v>50</v>
      </c>
      <c r="V392" s="141"/>
      <c r="W392" s="141"/>
      <c r="X392" s="141"/>
      <c r="Y392" s="147"/>
      <c r="Z392" s="141"/>
      <c r="AA392" s="141"/>
      <c r="AB392" s="141"/>
      <c r="AC392" s="141"/>
      <c r="AD392" s="141"/>
      <c r="AE392" s="141"/>
      <c r="AF392" s="141"/>
      <c r="AG392" s="141"/>
      <c r="AH392" s="141"/>
      <c r="AI392" s="141"/>
      <c r="AJ392" s="141"/>
      <c r="AK392" s="143"/>
      <c r="AL392" s="143"/>
      <c r="AM392" s="63"/>
      <c r="AN392" s="141"/>
      <c r="AO392" s="141">
        <v>20</v>
      </c>
      <c r="AP392" s="143"/>
    </row>
    <row r="393" spans="1:42" ht="25.5">
      <c r="A393" s="64">
        <f t="shared" si="65"/>
        <v>102.38800000000182</v>
      </c>
      <c r="B393" s="75" t="s">
        <v>317</v>
      </c>
      <c r="C393" s="77" t="s">
        <v>320</v>
      </c>
      <c r="D393" s="141" t="s">
        <v>282</v>
      </c>
      <c r="E393" s="141" t="s">
        <v>283</v>
      </c>
      <c r="F393" s="141" t="s">
        <v>53</v>
      </c>
      <c r="G393" s="141" t="s">
        <v>60</v>
      </c>
      <c r="H393" s="136">
        <v>43374</v>
      </c>
      <c r="I393" s="136">
        <v>43555</v>
      </c>
      <c r="J393" s="68" t="str">
        <f t="shared" si="66"/>
        <v>01.10.18 - 31.03.19 (6 months)</v>
      </c>
      <c r="K393" s="65" t="s">
        <v>32</v>
      </c>
      <c r="L393" s="137">
        <v>1900</v>
      </c>
      <c r="M393" s="137">
        <v>2300</v>
      </c>
      <c r="N393" s="69">
        <v>4</v>
      </c>
      <c r="O393" s="137">
        <v>1500</v>
      </c>
      <c r="P393" s="137">
        <v>2300</v>
      </c>
      <c r="Q393" s="69">
        <v>8</v>
      </c>
      <c r="R393" s="137">
        <v>1500</v>
      </c>
      <c r="S393" s="137">
        <v>2300</v>
      </c>
      <c r="T393" s="67">
        <v>8</v>
      </c>
      <c r="U393" s="135">
        <v>37.5</v>
      </c>
      <c r="V393" s="141"/>
      <c r="W393" s="141"/>
      <c r="X393" s="141"/>
      <c r="Y393" s="147"/>
      <c r="Z393" s="141"/>
      <c r="AA393" s="141"/>
      <c r="AB393" s="141"/>
      <c r="AC393" s="141"/>
      <c r="AD393" s="141"/>
      <c r="AE393" s="141"/>
      <c r="AF393" s="141"/>
      <c r="AG393" s="141"/>
      <c r="AH393" s="141"/>
      <c r="AI393" s="141"/>
      <c r="AJ393" s="141"/>
      <c r="AK393" s="143"/>
      <c r="AL393" s="143"/>
      <c r="AM393" s="63"/>
      <c r="AN393" s="141"/>
      <c r="AO393" s="141">
        <v>15</v>
      </c>
      <c r="AP393" s="143"/>
    </row>
    <row r="394" spans="1:42" ht="25.5">
      <c r="A394" s="64">
        <f t="shared" si="65"/>
        <v>102.38900000000183</v>
      </c>
      <c r="B394" s="75" t="s">
        <v>317</v>
      </c>
      <c r="C394" s="77" t="s">
        <v>320</v>
      </c>
      <c r="D394" s="141" t="s">
        <v>284</v>
      </c>
      <c r="E394" s="141" t="s">
        <v>285</v>
      </c>
      <c r="F394" s="141" t="s">
        <v>53</v>
      </c>
      <c r="G394" s="141" t="s">
        <v>60</v>
      </c>
      <c r="H394" s="136">
        <v>43374</v>
      </c>
      <c r="I394" s="136">
        <v>43555</v>
      </c>
      <c r="J394" s="68" t="str">
        <f t="shared" si="66"/>
        <v>01.10.18 - 31.03.19 (6 months)</v>
      </c>
      <c r="K394" s="65" t="s">
        <v>32</v>
      </c>
      <c r="L394" s="137">
        <v>1900</v>
      </c>
      <c r="M394" s="137">
        <v>2300</v>
      </c>
      <c r="N394" s="69">
        <v>4</v>
      </c>
      <c r="O394" s="137">
        <v>1500</v>
      </c>
      <c r="P394" s="137">
        <v>2300</v>
      </c>
      <c r="Q394" s="69">
        <v>8</v>
      </c>
      <c r="R394" s="137">
        <v>1500</v>
      </c>
      <c r="S394" s="137">
        <v>2300</v>
      </c>
      <c r="T394" s="67">
        <v>8</v>
      </c>
      <c r="U394" s="135">
        <v>42.5</v>
      </c>
      <c r="V394" s="141"/>
      <c r="W394" s="141"/>
      <c r="X394" s="141"/>
      <c r="Y394" s="147"/>
      <c r="Z394" s="141"/>
      <c r="AA394" s="141"/>
      <c r="AB394" s="141"/>
      <c r="AC394" s="141"/>
      <c r="AD394" s="141"/>
      <c r="AE394" s="141"/>
      <c r="AF394" s="141"/>
      <c r="AG394" s="141"/>
      <c r="AH394" s="141"/>
      <c r="AI394" s="141"/>
      <c r="AJ394" s="141"/>
      <c r="AK394" s="143"/>
      <c r="AL394" s="143"/>
      <c r="AM394" s="63"/>
      <c r="AN394" s="141"/>
      <c r="AO394" s="141">
        <v>17</v>
      </c>
      <c r="AP394" s="143"/>
    </row>
    <row r="395" spans="1:42" ht="25.5">
      <c r="A395" s="62">
        <f t="shared" si="65"/>
        <v>102.39000000000183</v>
      </c>
      <c r="B395" s="75" t="s">
        <v>317</v>
      </c>
      <c r="C395" s="79" t="s">
        <v>320</v>
      </c>
      <c r="D395" s="141" t="s">
        <v>286</v>
      </c>
      <c r="E395" s="141" t="s">
        <v>287</v>
      </c>
      <c r="F395" s="141" t="s">
        <v>53</v>
      </c>
      <c r="G395" s="141" t="s">
        <v>60</v>
      </c>
      <c r="H395" s="136">
        <v>43374</v>
      </c>
      <c r="I395" s="136">
        <v>43555</v>
      </c>
      <c r="J395" s="68" t="str">
        <f t="shared" si="66"/>
        <v>01.10.18 - 31.03.19 (6 months)</v>
      </c>
      <c r="K395" s="65" t="s">
        <v>32</v>
      </c>
      <c r="L395" s="137">
        <v>1900</v>
      </c>
      <c r="M395" s="137">
        <v>2300</v>
      </c>
      <c r="N395" s="69">
        <v>4</v>
      </c>
      <c r="O395" s="137">
        <v>1500</v>
      </c>
      <c r="P395" s="137">
        <v>2300</v>
      </c>
      <c r="Q395" s="69">
        <v>8</v>
      </c>
      <c r="R395" s="137">
        <v>1500</v>
      </c>
      <c r="S395" s="137">
        <v>2300</v>
      </c>
      <c r="T395" s="67">
        <v>8</v>
      </c>
      <c r="U395" s="135">
        <v>50</v>
      </c>
      <c r="V395" s="141"/>
      <c r="W395" s="141"/>
      <c r="X395" s="141"/>
      <c r="Y395" s="147"/>
      <c r="Z395" s="141"/>
      <c r="AA395" s="141"/>
      <c r="AB395" s="141"/>
      <c r="AC395" s="141"/>
      <c r="AD395" s="141"/>
      <c r="AE395" s="141"/>
      <c r="AF395" s="141"/>
      <c r="AG395" s="141"/>
      <c r="AH395" s="141"/>
      <c r="AI395" s="141"/>
      <c r="AJ395" s="141"/>
      <c r="AK395" s="143"/>
      <c r="AL395" s="143"/>
      <c r="AM395" s="63"/>
      <c r="AN395" s="141"/>
      <c r="AO395" s="141">
        <v>20</v>
      </c>
      <c r="AP395" s="143"/>
    </row>
    <row r="396" spans="1:42" ht="25.5">
      <c r="A396" s="62">
        <f t="shared" si="65"/>
        <v>102.39100000000184</v>
      </c>
      <c r="B396" s="75" t="s">
        <v>317</v>
      </c>
      <c r="C396" s="79" t="s">
        <v>320</v>
      </c>
      <c r="D396" s="141" t="s">
        <v>288</v>
      </c>
      <c r="E396" s="141" t="s">
        <v>289</v>
      </c>
      <c r="F396" s="141" t="s">
        <v>53</v>
      </c>
      <c r="G396" s="141" t="s">
        <v>60</v>
      </c>
      <c r="H396" s="136">
        <v>43374</v>
      </c>
      <c r="I396" s="136">
        <v>43555</v>
      </c>
      <c r="J396" s="68" t="str">
        <f t="shared" si="66"/>
        <v>01.10.18 - 31.03.19 (6 months)</v>
      </c>
      <c r="K396" s="65" t="s">
        <v>32</v>
      </c>
      <c r="L396" s="137">
        <v>1900</v>
      </c>
      <c r="M396" s="137">
        <v>2300</v>
      </c>
      <c r="N396" s="69">
        <v>4</v>
      </c>
      <c r="O396" s="137">
        <v>1500</v>
      </c>
      <c r="P396" s="137">
        <v>2300</v>
      </c>
      <c r="Q396" s="69">
        <v>8</v>
      </c>
      <c r="R396" s="137">
        <v>1500</v>
      </c>
      <c r="S396" s="137">
        <v>2300</v>
      </c>
      <c r="T396" s="67">
        <v>8</v>
      </c>
      <c r="U396" s="141">
        <v>50</v>
      </c>
      <c r="V396" s="141"/>
      <c r="W396" s="141"/>
      <c r="X396" s="141"/>
      <c r="Y396" s="147"/>
      <c r="Z396" s="141"/>
      <c r="AA396" s="141"/>
      <c r="AB396" s="141"/>
      <c r="AC396" s="141"/>
      <c r="AD396" s="141"/>
      <c r="AE396" s="141"/>
      <c r="AF396" s="141"/>
      <c r="AG396" s="141"/>
      <c r="AH396" s="141"/>
      <c r="AI396" s="141"/>
      <c r="AJ396" s="141"/>
      <c r="AK396" s="143"/>
      <c r="AL396" s="143"/>
      <c r="AM396" s="63"/>
      <c r="AN396" s="141"/>
      <c r="AO396" s="141">
        <v>20</v>
      </c>
      <c r="AP396" s="143"/>
    </row>
    <row r="397" spans="1:42" ht="25.5">
      <c r="A397" s="64">
        <f t="shared" si="65"/>
        <v>102.39200000000184</v>
      </c>
      <c r="B397" s="66" t="s">
        <v>316</v>
      </c>
      <c r="C397" s="77">
        <v>1.3</v>
      </c>
      <c r="D397" s="150" t="s">
        <v>290</v>
      </c>
      <c r="E397" s="150" t="s">
        <v>291</v>
      </c>
      <c r="F397" s="150" t="s">
        <v>53</v>
      </c>
      <c r="G397" s="150" t="s">
        <v>59</v>
      </c>
      <c r="H397" s="149">
        <v>43555</v>
      </c>
      <c r="I397" s="149">
        <v>44104</v>
      </c>
      <c r="J397" s="68" t="str">
        <f t="shared" si="66"/>
        <v>31.03.19 - 30.09.20 (18 months)</v>
      </c>
      <c r="K397" s="63" t="s">
        <v>32</v>
      </c>
      <c r="L397" s="137">
        <v>2300</v>
      </c>
      <c r="M397" s="137">
        <v>2300</v>
      </c>
      <c r="N397" s="69">
        <f t="shared" ref="N397:N406" si="67">IF(L397&gt;M397, (2400-L397+M397)/100, IF(L397=M397, 24, (M397-L397)/100))</f>
        <v>24</v>
      </c>
      <c r="O397" s="137">
        <v>2300</v>
      </c>
      <c r="P397" s="137">
        <v>2300</v>
      </c>
      <c r="Q397" s="69">
        <f t="shared" ref="Q397:Q406" si="68">IF(O397&gt;P397, (2400-O397+P397)/100, IF(O397=P397, 24, (P397-O397)/100))</f>
        <v>24</v>
      </c>
      <c r="R397" s="137">
        <v>2300</v>
      </c>
      <c r="S397" s="137">
        <v>2300</v>
      </c>
      <c r="T397" s="67">
        <f t="shared" ref="T397:T406" si="69">IF(R397&gt;S397, (2400-R397+S397)/100, IF(R397=S397, 24, (S397-R397)/100))</f>
        <v>24</v>
      </c>
      <c r="U397" s="150">
        <v>70</v>
      </c>
      <c r="V397" s="150">
        <v>0</v>
      </c>
      <c r="W397" s="150">
        <v>0</v>
      </c>
      <c r="X397" s="150"/>
      <c r="Y397" s="147"/>
      <c r="Z397" s="150"/>
      <c r="AA397" s="150"/>
      <c r="AB397" s="150"/>
      <c r="AC397" s="150"/>
      <c r="AD397" s="150"/>
      <c r="AE397" s="150"/>
      <c r="AF397" s="150"/>
      <c r="AG397" s="150"/>
      <c r="AH397" s="150"/>
      <c r="AI397" s="150"/>
      <c r="AJ397" s="150"/>
      <c r="AK397" s="151"/>
      <c r="AL397" s="151"/>
      <c r="AM397" s="63"/>
      <c r="AN397" s="150"/>
      <c r="AO397" s="150">
        <v>20</v>
      </c>
      <c r="AP397" s="151"/>
    </row>
    <row r="398" spans="1:42" ht="25.5">
      <c r="A398" s="64">
        <f t="shared" si="65"/>
        <v>102.39300000000185</v>
      </c>
      <c r="B398" s="66" t="s">
        <v>316</v>
      </c>
      <c r="C398" s="77">
        <v>1.3</v>
      </c>
      <c r="D398" s="150" t="s">
        <v>290</v>
      </c>
      <c r="E398" s="150" t="s">
        <v>291</v>
      </c>
      <c r="F398" s="150" t="s">
        <v>53</v>
      </c>
      <c r="G398" s="150" t="s">
        <v>59</v>
      </c>
      <c r="H398" s="149">
        <v>43555</v>
      </c>
      <c r="I398" s="149">
        <v>43738</v>
      </c>
      <c r="J398" s="68" t="str">
        <f t="shared" si="66"/>
        <v>31.03.19 - 30.09.19 (6 months)</v>
      </c>
      <c r="K398" s="63" t="s">
        <v>32</v>
      </c>
      <c r="L398" s="137">
        <v>2300</v>
      </c>
      <c r="M398" s="137">
        <v>2300</v>
      </c>
      <c r="N398" s="69">
        <f t="shared" si="67"/>
        <v>24</v>
      </c>
      <c r="O398" s="137">
        <v>2300</v>
      </c>
      <c r="P398" s="137">
        <v>2300</v>
      </c>
      <c r="Q398" s="69">
        <f t="shared" si="68"/>
        <v>24</v>
      </c>
      <c r="R398" s="137">
        <v>2300</v>
      </c>
      <c r="S398" s="137">
        <v>2300</v>
      </c>
      <c r="T398" s="67">
        <f t="shared" si="69"/>
        <v>24</v>
      </c>
      <c r="U398" s="150">
        <v>73</v>
      </c>
      <c r="V398" s="150">
        <v>0</v>
      </c>
      <c r="W398" s="150">
        <v>0</v>
      </c>
      <c r="X398" s="150"/>
      <c r="Y398" s="147"/>
      <c r="Z398" s="150"/>
      <c r="AA398" s="150"/>
      <c r="AB398" s="150"/>
      <c r="AC398" s="150"/>
      <c r="AD398" s="150"/>
      <c r="AE398" s="150"/>
      <c r="AF398" s="150"/>
      <c r="AG398" s="150"/>
      <c r="AH398" s="150"/>
      <c r="AI398" s="150"/>
      <c r="AJ398" s="150"/>
      <c r="AK398" s="151"/>
      <c r="AL398" s="151"/>
      <c r="AM398" s="63"/>
      <c r="AN398" s="150"/>
      <c r="AO398" s="150">
        <v>20</v>
      </c>
      <c r="AP398" s="151"/>
    </row>
    <row r="399" spans="1:42" ht="25.5">
      <c r="A399" s="64">
        <f t="shared" si="65"/>
        <v>102.39400000000185</v>
      </c>
      <c r="B399" s="66" t="s">
        <v>316</v>
      </c>
      <c r="C399" s="77">
        <v>1.3</v>
      </c>
      <c r="D399" s="141" t="s">
        <v>290</v>
      </c>
      <c r="E399" s="141" t="s">
        <v>291</v>
      </c>
      <c r="F399" s="141" t="s">
        <v>53</v>
      </c>
      <c r="G399" s="141" t="s">
        <v>59</v>
      </c>
      <c r="H399" s="136">
        <v>43738</v>
      </c>
      <c r="I399" s="136">
        <v>43921</v>
      </c>
      <c r="J399" s="68" t="str">
        <f t="shared" si="66"/>
        <v>30.09.19 - 31.03.20 (6 months)</v>
      </c>
      <c r="K399" s="65" t="s">
        <v>32</v>
      </c>
      <c r="L399" s="137">
        <v>2300</v>
      </c>
      <c r="M399" s="137">
        <v>2300</v>
      </c>
      <c r="N399" s="69">
        <f t="shared" si="67"/>
        <v>24</v>
      </c>
      <c r="O399" s="137">
        <v>2300</v>
      </c>
      <c r="P399" s="137">
        <v>2300</v>
      </c>
      <c r="Q399" s="69">
        <f t="shared" si="68"/>
        <v>24</v>
      </c>
      <c r="R399" s="137">
        <v>2300</v>
      </c>
      <c r="S399" s="137">
        <v>2300</v>
      </c>
      <c r="T399" s="67">
        <f t="shared" si="69"/>
        <v>24</v>
      </c>
      <c r="U399" s="141">
        <v>72</v>
      </c>
      <c r="V399" s="141">
        <v>0</v>
      </c>
      <c r="W399" s="141">
        <v>0</v>
      </c>
      <c r="X399" s="141"/>
      <c r="Y399" s="147"/>
      <c r="Z399" s="141"/>
      <c r="AA399" s="141"/>
      <c r="AB399" s="141"/>
      <c r="AC399" s="141"/>
      <c r="AD399" s="141"/>
      <c r="AE399" s="141"/>
      <c r="AF399" s="141"/>
      <c r="AG399" s="141"/>
      <c r="AH399" s="141"/>
      <c r="AI399" s="141"/>
      <c r="AJ399" s="141"/>
      <c r="AK399" s="143"/>
      <c r="AL399" s="143"/>
      <c r="AM399" s="63"/>
      <c r="AN399" s="141"/>
      <c r="AO399" s="141">
        <v>20</v>
      </c>
      <c r="AP399" s="143"/>
    </row>
    <row r="400" spans="1:42" ht="25.5">
      <c r="A400" s="64">
        <f t="shared" si="65"/>
        <v>102.39500000000186</v>
      </c>
      <c r="B400" s="66" t="s">
        <v>316</v>
      </c>
      <c r="C400" s="77">
        <v>1.3</v>
      </c>
      <c r="D400" s="141" t="s">
        <v>290</v>
      </c>
      <c r="E400" s="141" t="s">
        <v>291</v>
      </c>
      <c r="F400" s="141" t="s">
        <v>53</v>
      </c>
      <c r="G400" s="141" t="s">
        <v>59</v>
      </c>
      <c r="H400" s="136">
        <v>43922</v>
      </c>
      <c r="I400" s="136">
        <v>44104</v>
      </c>
      <c r="J400" s="68" t="str">
        <f t="shared" si="66"/>
        <v>01.04.20 - 30.09.20 (6 months)</v>
      </c>
      <c r="K400" s="65" t="s">
        <v>32</v>
      </c>
      <c r="L400" s="137">
        <v>2300</v>
      </c>
      <c r="M400" s="137">
        <v>2300</v>
      </c>
      <c r="N400" s="69">
        <f t="shared" si="67"/>
        <v>24</v>
      </c>
      <c r="O400" s="137">
        <v>2300</v>
      </c>
      <c r="P400" s="137">
        <v>2300</v>
      </c>
      <c r="Q400" s="69">
        <f t="shared" si="68"/>
        <v>24</v>
      </c>
      <c r="R400" s="137">
        <v>2300</v>
      </c>
      <c r="S400" s="137">
        <v>2300</v>
      </c>
      <c r="T400" s="67">
        <f t="shared" si="69"/>
        <v>24</v>
      </c>
      <c r="U400" s="141">
        <v>71</v>
      </c>
      <c r="V400" s="141">
        <v>0</v>
      </c>
      <c r="W400" s="141">
        <v>0</v>
      </c>
      <c r="X400" s="141"/>
      <c r="Y400" s="147"/>
      <c r="Z400" s="141"/>
      <c r="AA400" s="141"/>
      <c r="AB400" s="141"/>
      <c r="AC400" s="141"/>
      <c r="AD400" s="141"/>
      <c r="AE400" s="141"/>
      <c r="AF400" s="141"/>
      <c r="AG400" s="141"/>
      <c r="AH400" s="141"/>
      <c r="AI400" s="141"/>
      <c r="AJ400" s="141"/>
      <c r="AK400" s="143"/>
      <c r="AL400" s="143"/>
      <c r="AM400" s="63"/>
      <c r="AN400" s="141"/>
      <c r="AO400" s="141">
        <v>20</v>
      </c>
      <c r="AP400" s="143"/>
    </row>
    <row r="401" spans="1:42" ht="25.5">
      <c r="A401" s="64">
        <f t="shared" si="65"/>
        <v>102.39600000000186</v>
      </c>
      <c r="B401" s="75" t="s">
        <v>317</v>
      </c>
      <c r="C401" s="76" t="s">
        <v>320</v>
      </c>
      <c r="D401" s="135" t="s">
        <v>292</v>
      </c>
      <c r="E401" s="135" t="s">
        <v>293</v>
      </c>
      <c r="F401" s="135" t="s">
        <v>53</v>
      </c>
      <c r="G401" s="135" t="s">
        <v>59</v>
      </c>
      <c r="H401" s="136">
        <v>43281</v>
      </c>
      <c r="I401" s="136">
        <v>43312</v>
      </c>
      <c r="J401" s="68" t="str">
        <f t="shared" si="66"/>
        <v>30.06.18 - 31.07.18 (1 months)</v>
      </c>
      <c r="K401" s="65" t="s">
        <v>32</v>
      </c>
      <c r="L401" s="137">
        <v>2300</v>
      </c>
      <c r="M401" s="137">
        <v>700</v>
      </c>
      <c r="N401" s="69">
        <f t="shared" si="67"/>
        <v>8</v>
      </c>
      <c r="O401" s="137">
        <v>2300</v>
      </c>
      <c r="P401" s="137">
        <v>700</v>
      </c>
      <c r="Q401" s="69">
        <f t="shared" si="68"/>
        <v>8</v>
      </c>
      <c r="R401" s="137">
        <v>2300</v>
      </c>
      <c r="S401" s="137">
        <v>700</v>
      </c>
      <c r="T401" s="69">
        <f t="shared" si="69"/>
        <v>8</v>
      </c>
      <c r="U401" s="135">
        <v>21</v>
      </c>
      <c r="V401" s="135"/>
      <c r="W401" s="135"/>
      <c r="X401" s="135"/>
      <c r="Y401" s="145"/>
      <c r="Z401" s="135"/>
      <c r="AA401" s="135"/>
      <c r="AB401" s="135"/>
      <c r="AC401" s="135"/>
      <c r="AD401" s="135"/>
      <c r="AE401" s="135"/>
      <c r="AF401" s="135"/>
      <c r="AG401" s="135"/>
      <c r="AH401" s="135"/>
      <c r="AI401" s="135"/>
      <c r="AJ401" s="135"/>
      <c r="AK401" s="139"/>
      <c r="AL401" s="139"/>
      <c r="AM401" s="140"/>
      <c r="AN401" s="135">
        <v>0</v>
      </c>
      <c r="AO401" s="135">
        <v>16</v>
      </c>
      <c r="AP401" s="139"/>
    </row>
    <row r="402" spans="1:42" ht="25.5">
      <c r="A402" s="64">
        <f t="shared" si="65"/>
        <v>102.39700000000187</v>
      </c>
      <c r="B402" s="75" t="s">
        <v>317</v>
      </c>
      <c r="C402" s="77" t="s">
        <v>320</v>
      </c>
      <c r="D402" s="141" t="s">
        <v>292</v>
      </c>
      <c r="E402" s="141" t="s">
        <v>293</v>
      </c>
      <c r="F402" s="141" t="s">
        <v>53</v>
      </c>
      <c r="G402" s="141" t="s">
        <v>59</v>
      </c>
      <c r="H402" s="136">
        <v>43282</v>
      </c>
      <c r="I402" s="136">
        <v>43312</v>
      </c>
      <c r="J402" s="68" t="str">
        <f t="shared" si="66"/>
        <v>01.07.18 - 31.07.18 (1 months)</v>
      </c>
      <c r="K402" s="65" t="s">
        <v>32</v>
      </c>
      <c r="L402" s="137">
        <v>700</v>
      </c>
      <c r="M402" s="137">
        <v>2300</v>
      </c>
      <c r="N402" s="69">
        <f t="shared" si="67"/>
        <v>16</v>
      </c>
      <c r="O402" s="137">
        <v>700</v>
      </c>
      <c r="P402" s="137">
        <v>2300</v>
      </c>
      <c r="Q402" s="69">
        <f t="shared" si="68"/>
        <v>16</v>
      </c>
      <c r="R402" s="137">
        <v>2300</v>
      </c>
      <c r="S402" s="137">
        <v>700</v>
      </c>
      <c r="T402" s="67">
        <f t="shared" si="69"/>
        <v>8</v>
      </c>
      <c r="U402" s="141">
        <v>32</v>
      </c>
      <c r="V402" s="141"/>
      <c r="W402" s="141"/>
      <c r="X402" s="141"/>
      <c r="Y402" s="147"/>
      <c r="Z402" s="141"/>
      <c r="AA402" s="141"/>
      <c r="AB402" s="141"/>
      <c r="AC402" s="141"/>
      <c r="AD402" s="141"/>
      <c r="AE402" s="141"/>
      <c r="AF402" s="141"/>
      <c r="AG402" s="141"/>
      <c r="AH402" s="141"/>
      <c r="AI402" s="141"/>
      <c r="AJ402" s="141"/>
      <c r="AK402" s="143"/>
      <c r="AL402" s="143"/>
      <c r="AM402" s="63"/>
      <c r="AN402" s="141">
        <v>0</v>
      </c>
      <c r="AO402" s="141">
        <v>16</v>
      </c>
      <c r="AP402" s="143"/>
    </row>
    <row r="403" spans="1:42" ht="25.5">
      <c r="A403" s="64">
        <f t="shared" si="65"/>
        <v>102.39800000000187</v>
      </c>
      <c r="B403" s="66" t="s">
        <v>316</v>
      </c>
      <c r="C403" s="77">
        <v>4</v>
      </c>
      <c r="D403" s="141" t="s">
        <v>292</v>
      </c>
      <c r="E403" s="141" t="s">
        <v>293</v>
      </c>
      <c r="F403" s="141" t="s">
        <v>53</v>
      </c>
      <c r="G403" s="141" t="s">
        <v>59</v>
      </c>
      <c r="H403" s="136">
        <v>43281</v>
      </c>
      <c r="I403" s="136">
        <v>43373</v>
      </c>
      <c r="J403" s="68" t="str">
        <f t="shared" si="66"/>
        <v>30.06.18 - 30.09.18 (3 months)</v>
      </c>
      <c r="K403" s="65" t="s">
        <v>32</v>
      </c>
      <c r="L403" s="137">
        <v>2300</v>
      </c>
      <c r="M403" s="137">
        <v>2300</v>
      </c>
      <c r="N403" s="69">
        <f t="shared" si="67"/>
        <v>24</v>
      </c>
      <c r="O403" s="137">
        <v>2300</v>
      </c>
      <c r="P403" s="137">
        <v>2300</v>
      </c>
      <c r="Q403" s="69">
        <f t="shared" si="68"/>
        <v>24</v>
      </c>
      <c r="R403" s="137">
        <v>2300</v>
      </c>
      <c r="S403" s="137">
        <v>2300</v>
      </c>
      <c r="T403" s="67">
        <f t="shared" si="69"/>
        <v>24</v>
      </c>
      <c r="U403" s="141">
        <v>30</v>
      </c>
      <c r="V403" s="141"/>
      <c r="W403" s="141"/>
      <c r="X403" s="141"/>
      <c r="Y403" s="147"/>
      <c r="Z403" s="141"/>
      <c r="AA403" s="141"/>
      <c r="AB403" s="141"/>
      <c r="AC403" s="141"/>
      <c r="AD403" s="141"/>
      <c r="AE403" s="141"/>
      <c r="AF403" s="141"/>
      <c r="AG403" s="141"/>
      <c r="AH403" s="141"/>
      <c r="AI403" s="141"/>
      <c r="AJ403" s="141"/>
      <c r="AK403" s="143"/>
      <c r="AL403" s="143"/>
      <c r="AM403" s="63"/>
      <c r="AN403" s="141">
        <v>0</v>
      </c>
      <c r="AO403" s="141">
        <v>16</v>
      </c>
      <c r="AP403" s="143"/>
    </row>
    <row r="404" spans="1:42" ht="25.5">
      <c r="A404" s="64">
        <f t="shared" si="65"/>
        <v>102.39900000000188</v>
      </c>
      <c r="B404" s="75" t="s">
        <v>317</v>
      </c>
      <c r="C404" s="76" t="s">
        <v>320</v>
      </c>
      <c r="D404" s="135" t="s">
        <v>294</v>
      </c>
      <c r="E404" s="135" t="s">
        <v>295</v>
      </c>
      <c r="F404" s="135" t="s">
        <v>53</v>
      </c>
      <c r="G404" s="135" t="s">
        <v>59</v>
      </c>
      <c r="H404" s="136">
        <v>43281</v>
      </c>
      <c r="I404" s="136">
        <v>43312</v>
      </c>
      <c r="J404" s="68" t="str">
        <f t="shared" si="66"/>
        <v>30.06.18 - 31.07.18 (1 months)</v>
      </c>
      <c r="K404" s="65" t="s">
        <v>32</v>
      </c>
      <c r="L404" s="137">
        <v>2300</v>
      </c>
      <c r="M404" s="137">
        <v>700</v>
      </c>
      <c r="N404" s="69">
        <f t="shared" si="67"/>
        <v>8</v>
      </c>
      <c r="O404" s="137">
        <v>2300</v>
      </c>
      <c r="P404" s="137">
        <v>700</v>
      </c>
      <c r="Q404" s="69">
        <f t="shared" si="68"/>
        <v>8</v>
      </c>
      <c r="R404" s="137">
        <v>2300</v>
      </c>
      <c r="S404" s="137">
        <v>700</v>
      </c>
      <c r="T404" s="69">
        <f t="shared" si="69"/>
        <v>8</v>
      </c>
      <c r="U404" s="135">
        <v>19</v>
      </c>
      <c r="V404" s="135"/>
      <c r="W404" s="135"/>
      <c r="X404" s="135"/>
      <c r="Y404" s="145"/>
      <c r="Z404" s="135"/>
      <c r="AA404" s="135"/>
      <c r="AB404" s="135"/>
      <c r="AC404" s="135"/>
      <c r="AD404" s="135"/>
      <c r="AE404" s="135"/>
      <c r="AF404" s="135"/>
      <c r="AG404" s="135"/>
      <c r="AH404" s="135"/>
      <c r="AI404" s="135"/>
      <c r="AJ404" s="135"/>
      <c r="AK404" s="139"/>
      <c r="AL404" s="139"/>
      <c r="AM404" s="140"/>
      <c r="AN404" s="135">
        <v>0</v>
      </c>
      <c r="AO404" s="135">
        <v>14</v>
      </c>
      <c r="AP404" s="139"/>
    </row>
    <row r="405" spans="1:42" ht="25.5">
      <c r="A405" s="64">
        <f t="shared" si="65"/>
        <v>102.40000000000188</v>
      </c>
      <c r="B405" s="75" t="s">
        <v>317</v>
      </c>
      <c r="C405" s="77" t="s">
        <v>320</v>
      </c>
      <c r="D405" s="141" t="s">
        <v>294</v>
      </c>
      <c r="E405" s="141" t="s">
        <v>295</v>
      </c>
      <c r="F405" s="141" t="s">
        <v>53</v>
      </c>
      <c r="G405" s="141" t="s">
        <v>59</v>
      </c>
      <c r="H405" s="136">
        <v>43282</v>
      </c>
      <c r="I405" s="136">
        <v>43312</v>
      </c>
      <c r="J405" s="68" t="str">
        <f t="shared" si="66"/>
        <v>01.07.18 - 31.07.18 (1 months)</v>
      </c>
      <c r="K405" s="65" t="s">
        <v>32</v>
      </c>
      <c r="L405" s="137">
        <v>700</v>
      </c>
      <c r="M405" s="137">
        <v>2300</v>
      </c>
      <c r="N405" s="69">
        <f t="shared" si="67"/>
        <v>16</v>
      </c>
      <c r="O405" s="137">
        <v>700</v>
      </c>
      <c r="P405" s="137">
        <v>2300</v>
      </c>
      <c r="Q405" s="69">
        <f t="shared" si="68"/>
        <v>16</v>
      </c>
      <c r="R405" s="137">
        <v>700</v>
      </c>
      <c r="S405" s="137">
        <v>2300</v>
      </c>
      <c r="T405" s="67">
        <f t="shared" si="69"/>
        <v>16</v>
      </c>
      <c r="U405" s="141">
        <v>28</v>
      </c>
      <c r="V405" s="141"/>
      <c r="W405" s="141"/>
      <c r="X405" s="141"/>
      <c r="Y405" s="147"/>
      <c r="Z405" s="141"/>
      <c r="AA405" s="141"/>
      <c r="AB405" s="141"/>
      <c r="AC405" s="141"/>
      <c r="AD405" s="141"/>
      <c r="AE405" s="141"/>
      <c r="AF405" s="141"/>
      <c r="AG405" s="141"/>
      <c r="AH405" s="141"/>
      <c r="AI405" s="141"/>
      <c r="AJ405" s="141"/>
      <c r="AK405" s="143"/>
      <c r="AL405" s="143"/>
      <c r="AM405" s="63"/>
      <c r="AN405" s="141">
        <v>0</v>
      </c>
      <c r="AO405" s="141">
        <v>14</v>
      </c>
      <c r="AP405" s="143"/>
    </row>
    <row r="406" spans="1:42" ht="25.5">
      <c r="A406" s="64">
        <f t="shared" si="65"/>
        <v>102.40100000000189</v>
      </c>
      <c r="B406" s="66" t="s">
        <v>316</v>
      </c>
      <c r="C406" s="77">
        <v>4</v>
      </c>
      <c r="D406" s="141" t="s">
        <v>294</v>
      </c>
      <c r="E406" s="141" t="s">
        <v>295</v>
      </c>
      <c r="F406" s="141" t="s">
        <v>53</v>
      </c>
      <c r="G406" s="141" t="s">
        <v>59</v>
      </c>
      <c r="H406" s="136">
        <v>43281</v>
      </c>
      <c r="I406" s="136">
        <v>43373</v>
      </c>
      <c r="J406" s="68" t="str">
        <f t="shared" si="66"/>
        <v>30.06.18 - 30.09.18 (3 months)</v>
      </c>
      <c r="K406" s="65" t="s">
        <v>32</v>
      </c>
      <c r="L406" s="137">
        <v>2300</v>
      </c>
      <c r="M406" s="137">
        <v>2300</v>
      </c>
      <c r="N406" s="69">
        <f t="shared" si="67"/>
        <v>24</v>
      </c>
      <c r="O406" s="137">
        <v>2300</v>
      </c>
      <c r="P406" s="137">
        <v>2300</v>
      </c>
      <c r="Q406" s="69">
        <f t="shared" si="68"/>
        <v>24</v>
      </c>
      <c r="R406" s="137">
        <v>2300</v>
      </c>
      <c r="S406" s="137">
        <v>2300</v>
      </c>
      <c r="T406" s="67">
        <f t="shared" si="69"/>
        <v>24</v>
      </c>
      <c r="U406" s="141">
        <v>26</v>
      </c>
      <c r="V406" s="141"/>
      <c r="W406" s="141"/>
      <c r="X406" s="141"/>
      <c r="Y406" s="147"/>
      <c r="Z406" s="141"/>
      <c r="AA406" s="141"/>
      <c r="AB406" s="141"/>
      <c r="AC406" s="141"/>
      <c r="AD406" s="141"/>
      <c r="AE406" s="141"/>
      <c r="AF406" s="141"/>
      <c r="AG406" s="141"/>
      <c r="AH406" s="141"/>
      <c r="AI406" s="141"/>
      <c r="AJ406" s="141"/>
      <c r="AK406" s="143"/>
      <c r="AL406" s="143"/>
      <c r="AM406" s="63"/>
      <c r="AN406" s="141">
        <v>0</v>
      </c>
      <c r="AO406" s="141">
        <v>14</v>
      </c>
      <c r="AP406" s="143"/>
    </row>
    <row r="407" spans="1:42">
      <c r="A407" s="92"/>
      <c r="B407" s="74"/>
      <c r="C407" s="80"/>
    </row>
    <row r="408" spans="1:42">
      <c r="A408" s="114" t="s">
        <v>322</v>
      </c>
      <c r="B408" s="191" t="s">
        <v>323</v>
      </c>
      <c r="C408" s="192"/>
      <c r="D408" s="193" t="s">
        <v>324</v>
      </c>
      <c r="E408" s="193"/>
      <c r="F408" s="193"/>
      <c r="G408" s="194"/>
    </row>
    <row r="409" spans="1:42" ht="26.25">
      <c r="A409" s="115"/>
      <c r="B409" s="195">
        <v>1</v>
      </c>
      <c r="C409" s="196" t="s">
        <v>325</v>
      </c>
      <c r="D409" s="197"/>
      <c r="E409" s="198">
        <v>1.1000000000000001</v>
      </c>
      <c r="F409" s="199" t="s">
        <v>326</v>
      </c>
      <c r="G409" s="200"/>
    </row>
    <row r="410" spans="1:42">
      <c r="A410" s="115"/>
      <c r="B410" s="195"/>
      <c r="C410" s="201"/>
      <c r="D410" s="202"/>
      <c r="E410" s="203">
        <v>1.2</v>
      </c>
      <c r="F410" s="204" t="s">
        <v>327</v>
      </c>
      <c r="G410" s="205"/>
    </row>
    <row r="411" spans="1:42">
      <c r="A411" s="115"/>
      <c r="B411" s="195"/>
      <c r="C411" s="201"/>
      <c r="D411" s="202"/>
      <c r="E411" s="203">
        <v>1.3</v>
      </c>
      <c r="F411" s="204" t="s">
        <v>328</v>
      </c>
      <c r="G411" s="205"/>
    </row>
    <row r="412" spans="1:42">
      <c r="A412" s="115"/>
      <c r="B412" s="195"/>
      <c r="C412" s="206"/>
      <c r="D412" s="207"/>
      <c r="E412" s="208">
        <v>1.4</v>
      </c>
      <c r="F412" s="209" t="s">
        <v>329</v>
      </c>
      <c r="G412" s="210"/>
    </row>
    <row r="413" spans="1:42">
      <c r="A413" s="115"/>
      <c r="B413" s="211">
        <v>2</v>
      </c>
      <c r="C413" s="212" t="s">
        <v>330</v>
      </c>
      <c r="D413" s="213"/>
      <c r="E413" s="214"/>
      <c r="F413" s="215"/>
      <c r="G413" s="205"/>
    </row>
    <row r="414" spans="1:42">
      <c r="A414" s="115"/>
      <c r="B414" s="211">
        <v>3</v>
      </c>
      <c r="C414" s="212" t="s">
        <v>331</v>
      </c>
      <c r="D414" s="213"/>
      <c r="E414" s="214"/>
      <c r="F414" s="215"/>
      <c r="G414" s="205"/>
    </row>
    <row r="415" spans="1:42">
      <c r="A415" s="116"/>
      <c r="B415" s="216">
        <v>4</v>
      </c>
      <c r="C415" s="217" t="s">
        <v>332</v>
      </c>
      <c r="D415" s="218"/>
      <c r="E415" s="219"/>
      <c r="F415" s="220"/>
      <c r="G415" s="210"/>
    </row>
  </sheetData>
  <sheetProtection selectLockedCells="1"/>
  <mergeCells count="32">
    <mergeCell ref="A408:A415"/>
    <mergeCell ref="D408:G408"/>
    <mergeCell ref="B409:B412"/>
    <mergeCell ref="C409:D412"/>
    <mergeCell ref="W4:W5"/>
    <mergeCell ref="H3:H5"/>
    <mergeCell ref="I3:I5"/>
    <mergeCell ref="J3:J5"/>
    <mergeCell ref="K3:K5"/>
    <mergeCell ref="L4:N4"/>
    <mergeCell ref="O4:Q4"/>
    <mergeCell ref="R4:T4"/>
    <mergeCell ref="U4:U5"/>
    <mergeCell ref="V4:V5"/>
    <mergeCell ref="A3:A5"/>
    <mergeCell ref="D3:D5"/>
    <mergeCell ref="E3:E5"/>
    <mergeCell ref="F3:F5"/>
    <mergeCell ref="G3:G5"/>
    <mergeCell ref="B3:B5"/>
    <mergeCell ref="C3:C5"/>
    <mergeCell ref="X4:X5"/>
    <mergeCell ref="AP3:AP5"/>
    <mergeCell ref="Z4:Z5"/>
    <mergeCell ref="AA4:AA5"/>
    <mergeCell ref="AB4:AB5"/>
    <mergeCell ref="AC4:AC5"/>
    <mergeCell ref="AN4:AO4"/>
    <mergeCell ref="AK3:AK5"/>
    <mergeCell ref="AL3:AL5"/>
    <mergeCell ref="AM3:AM5"/>
    <mergeCell ref="Y3:Y5"/>
  </mergeCells>
  <conditionalFormatting sqref="O6:O7 R6:R7 O319:O333 R319:R333 R355 O355 O370:O375 R370:R375 R377:R396 O377:O396 O405:O1048576 R405:R1048576">
    <cfRule type="expression" dxfId="3185" priority="7309">
      <formula>AND(M6&lt;=L6, O6&lt;M6, O6&lt;&gt;"")</formula>
    </cfRule>
  </conditionalFormatting>
  <conditionalFormatting sqref="L62 L105:L127 L281:L282 L287 L289:L294 O281:O282 O287 O289:O294 R281:R282 R287 R289:R294 L317:L318 L313:L315 L239:L240 O239:O240 R239:R240 L335:L340 O335:O340 R335:R340 L343:L346 O343:O346 R343:R346">
    <cfRule type="expression" dxfId="3184" priority="7308">
      <formula>OR(AND($L62&lt;&gt;2300, $M62&lt;=$L62, OR($O62=2300, $O62&lt;$M62), OR($O62&lt;&gt;"", $R62&lt;&gt;"")), AND($O62&lt;&gt;2300, $P62&lt;=$O62, OR($R62=2300, $R62&lt;$P62), OR($R62&lt;&gt;"", $L62&lt;&gt;"")), AND($R62&lt;&gt;2300, $S62&lt;=$R62, OR($L62=2300, $L62&lt;$S62), OR($L62&lt;&gt;"", $O62&lt;&gt;"")))</formula>
    </cfRule>
  </conditionalFormatting>
  <conditionalFormatting sqref="O62:P62">
    <cfRule type="expression" dxfId="3183" priority="7305">
      <formula>AND(V62&lt;=U62, O62&lt;V62, O62&lt;&gt;"")</formula>
    </cfRule>
  </conditionalFormatting>
  <conditionalFormatting sqref="R62">
    <cfRule type="expression" dxfId="3182" priority="7310">
      <formula>AND(#REF!&lt;=X62, R62&lt;#REF!, R62&lt;&gt;"")</formula>
    </cfRule>
  </conditionalFormatting>
  <conditionalFormatting sqref="S62">
    <cfRule type="expression" dxfId="3181" priority="7311">
      <formula>AND(#REF!&lt;=#REF!, S62&lt;#REF!, S62&lt;&gt;"")</formula>
    </cfRule>
  </conditionalFormatting>
  <conditionalFormatting sqref="H62 H106:I126 H129:I129 H75:I75 H306:I318 H335:H339 H336:I339 J8:J406 H343:H346">
    <cfRule type="expression" dxfId="3180" priority="7303">
      <formula>AND(OR(YEAR($H8)&gt;YEAR($I8), AND(YEAR($H8)=YEAR($I8), MONTH($H8)&gt;MONTH($I8)), AND(YEAR($H8)=YEAR($I8), MONTH($H8)=MONTH($I8), DAY($H8&gt;=$I8))), $H8&lt;&gt;"", $I8&lt;&gt;"")</formula>
    </cfRule>
  </conditionalFormatting>
  <conditionalFormatting sqref="I62">
    <cfRule type="expression" dxfId="3179" priority="7302">
      <formula>AND(OR(YEAR($H62)&gt;YEAR($I62), AND(YEAR($H62)=YEAR($I62), MONTH($H62)&gt;MONTH($I62)), AND(YEAR($H62)=YEAR($I62), MONTH($H62)=MONTH($I62), DAY($H62&gt;=$I62))), $H62&lt;&gt;"", $I62&lt;&gt;"")</formula>
    </cfRule>
  </conditionalFormatting>
  <conditionalFormatting sqref="L8:L13">
    <cfRule type="expression" dxfId="3178" priority="7298">
      <formula>OR(AND($L8&lt;&gt;2300, $M8&lt;=$L8, OR($O8=2300, $O8&lt;$M8), OR($O8&lt;&gt;"", $R8&lt;&gt;"")), AND($O8&lt;&gt;2300, $P8&lt;=$O8, OR($R8=2300, $R8&lt;$P8), OR($R8&lt;&gt;"", $L8&lt;&gt;"")), AND($R8&lt;&gt;2300, $S8&lt;=$R8, OR($L8=2300, $L8&lt;$S8), OR($L8&lt;&gt;"", $O8&lt;&gt;"")))</formula>
    </cfRule>
  </conditionalFormatting>
  <conditionalFormatting sqref="O8:P13">
    <cfRule type="expression" dxfId="3177" priority="7297">
      <formula>AND(V8&lt;=U8, O8&lt;V8, O8&lt;&gt;"")</formula>
    </cfRule>
  </conditionalFormatting>
  <conditionalFormatting sqref="R8:R13">
    <cfRule type="expression" dxfId="3176" priority="7299">
      <formula>AND(#REF!&lt;=X8, R8&lt;#REF!, R8&lt;&gt;"")</formula>
    </cfRule>
  </conditionalFormatting>
  <conditionalFormatting sqref="S8:S13">
    <cfRule type="expression" dxfId="3175" priority="7300">
      <formula>AND(#REF!&lt;=#REF!, S8&lt;#REF!, S8&lt;&gt;"")</formula>
    </cfRule>
  </conditionalFormatting>
  <conditionalFormatting sqref="H9:H13">
    <cfRule type="expression" dxfId="3174" priority="7296">
      <formula>AND(OR(YEAR($H9)&gt;YEAR($I9), AND(YEAR($H9)=YEAR($I9), MONTH($H9)&gt;MONTH($I9)), AND(YEAR($H9)=YEAR($I9), MONTH($H9)=MONTH($I9), DAY($H9&gt;=$I9))), $H9&lt;&gt;"", $I9&lt;&gt;"")</formula>
    </cfRule>
  </conditionalFormatting>
  <conditionalFormatting sqref="I9:I13">
    <cfRule type="expression" dxfId="3173" priority="7295">
      <formula>AND(OR(YEAR($H9)&gt;YEAR($I9), AND(YEAR($H9)=YEAR($I9), MONTH($H9)&gt;MONTH($I9)), AND(YEAR($H9)=YEAR($I9), MONTH($H9)=MONTH($I9), DAY($H9&gt;=$I9))), $H9&lt;&gt;"", $I9&lt;&gt;"")</formula>
    </cfRule>
  </conditionalFormatting>
  <conditionalFormatting sqref="I8">
    <cfRule type="expression" dxfId="3172" priority="7293">
      <formula>AND(OR(YEAR($H8)&gt;YEAR($I8), AND(YEAR($H8)=YEAR($I8), MONTH($H8)&gt;MONTH($I8)), AND(YEAR($H8)=YEAR($I8), MONTH($H8)=MONTH($I8), DAY($H8&gt;=$I8))), $H8&lt;&gt;"", $I8&lt;&gt;"")</formula>
    </cfRule>
  </conditionalFormatting>
  <conditionalFormatting sqref="L14:L20">
    <cfRule type="expression" dxfId="3171" priority="7290">
      <formula>OR(AND($L14&lt;&gt;2300, $M14&lt;=$L14, OR($O14=2300, $O14&lt;$M14), OR($O14&lt;&gt;"", $R14&lt;&gt;"")), AND($O14&lt;&gt;2300, $P14&lt;=$O14, OR($R14=2300, $R14&lt;$P14), OR($R14&lt;&gt;"", $L14&lt;&gt;"")), AND($R14&lt;&gt;2300, $S14&lt;=$R14, OR($L14=2300, $L14&lt;$S14), OR($L14&lt;&gt;"", $O14&lt;&gt;"")))</formula>
    </cfRule>
  </conditionalFormatting>
  <conditionalFormatting sqref="O14:P15">
    <cfRule type="expression" dxfId="3170" priority="7289">
      <formula>AND(V14&lt;=U14, O14&lt;V14, O14&lt;&gt;"")</formula>
    </cfRule>
  </conditionalFormatting>
  <conditionalFormatting sqref="R14:R15">
    <cfRule type="expression" dxfId="3169" priority="7291">
      <formula>AND(#REF!&lt;=X14, R14&lt;#REF!, R14&lt;&gt;"")</formula>
    </cfRule>
  </conditionalFormatting>
  <conditionalFormatting sqref="S14:S15">
    <cfRule type="expression" dxfId="3168" priority="7292">
      <formula>AND(#REF!&lt;=#REF!, S14&lt;#REF!, S14&lt;&gt;"")</formula>
    </cfRule>
  </conditionalFormatting>
  <conditionalFormatting sqref="H15:H20">
    <cfRule type="expression" dxfId="3167" priority="7288">
      <formula>AND(OR(YEAR($H15)&gt;YEAR($I15), AND(YEAR($H15)=YEAR($I15), MONTH($H15)&gt;MONTH($I15)), AND(YEAR($H15)=YEAR($I15), MONTH($H15)=MONTH($I15), DAY($H15&gt;=$I15))), $H15&lt;&gt;"", $I15&lt;&gt;"")</formula>
    </cfRule>
  </conditionalFormatting>
  <conditionalFormatting sqref="I15:I20">
    <cfRule type="expression" dxfId="3166" priority="7287">
      <formula>AND(OR(YEAR($H15)&gt;YEAR($I15), AND(YEAR($H15)=YEAR($I15), MONTH($H15)&gt;MONTH($I15)), AND(YEAR($H15)=YEAR($I15), MONTH($H15)=MONTH($I15), DAY($H15&gt;=$I15))), $H15&lt;&gt;"", $I15&lt;&gt;"")</formula>
    </cfRule>
  </conditionalFormatting>
  <conditionalFormatting sqref="H14">
    <cfRule type="expression" dxfId="3165" priority="7285">
      <formula>AND(OR(YEAR($H14)&gt;YEAR($I14), AND(YEAR($H14)=YEAR($I14), MONTH($H14)&gt;MONTH($I14)), AND(YEAR($H14)=YEAR($I14), MONTH($H14)=MONTH($I14), DAY($H14&gt;=$I14))), $H14&lt;&gt;"", $I14&lt;&gt;"")</formula>
    </cfRule>
  </conditionalFormatting>
  <conditionalFormatting sqref="I14">
    <cfRule type="expression" dxfId="3164" priority="7284">
      <formula>AND(OR(YEAR($H14)&gt;YEAR($I14), AND(YEAR($H14)=YEAR($I14), MONTH($H14)&gt;MONTH($I14)), AND(YEAR($H14)=YEAR($I14), MONTH($H14)=MONTH($I14), DAY($H14&gt;=$I14))), $H14&lt;&gt;"", $I14&lt;&gt;"")</formula>
    </cfRule>
  </conditionalFormatting>
  <conditionalFormatting sqref="O16:O20">
    <cfRule type="expression" dxfId="3163" priority="7283">
      <formula>OR(AND($L16&lt;&gt;2300, $M16&lt;=$L16, OR($O16=2300, $O16&lt;$M16), OR($O16&lt;&gt;"", $R16&lt;&gt;"")), AND($O16&lt;&gt;2300, $P16&lt;=$O16, OR($R16=2300, $R16&lt;$P16), OR($R16&lt;&gt;"", $L16&lt;&gt;"")), AND($R16&lt;&gt;2300, $S16&lt;=$R16, OR($L16=2300, $L16&lt;$S16), OR($L16&lt;&gt;"", $O16&lt;&gt;"")))</formula>
    </cfRule>
  </conditionalFormatting>
  <conditionalFormatting sqref="R16:R20">
    <cfRule type="expression" dxfId="3162" priority="7282">
      <formula>OR(AND($L16&lt;&gt;2300, $M16&lt;=$L16, OR($O16=2300, $O16&lt;$M16), OR($O16&lt;&gt;"", $R16&lt;&gt;"")), AND($O16&lt;&gt;2300, $P16&lt;=$O16, OR($R16=2300, $R16&lt;$P16), OR($R16&lt;&gt;"", $L16&lt;&gt;"")), AND($R16&lt;&gt;2300, $S16&lt;=$R16, OR($L16=2300, $L16&lt;$S16), OR($L16&lt;&gt;"", $O16&lt;&gt;"")))</formula>
    </cfRule>
  </conditionalFormatting>
  <conditionalFormatting sqref="H23">
    <cfRule type="expression" dxfId="3161" priority="7280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I23">
    <cfRule type="expression" dxfId="3160" priority="7279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H23">
    <cfRule type="expression" dxfId="3159" priority="7278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I23">
    <cfRule type="expression" dxfId="3158" priority="7277">
      <formula>AND(OR(YEAR($H23)&gt;YEAR($I23), AND(YEAR($H23)=YEAR($I23), MONTH($H23)&gt;MONTH($I23)), AND(YEAR($H23)=YEAR($I23), MONTH($H23)=MONTH($I23), DAY($H23&gt;=$I23))), $H23&lt;&gt;"", $I23&lt;&gt;"")</formula>
    </cfRule>
  </conditionalFormatting>
  <conditionalFormatting sqref="H24">
    <cfRule type="expression" dxfId="3157" priority="7276">
      <formula>AND(OR(YEAR($H24)&gt;YEAR($I24), AND(YEAR($H24)=YEAR($I24), MONTH($H24)&gt;MONTH($I24)), AND(YEAR($H24)=YEAR($I24), MONTH($H24)=MONTH($I24), DAY($H24&gt;=$I24))), $H24&lt;&gt;"", $I24&lt;&gt;"")</formula>
    </cfRule>
  </conditionalFormatting>
  <conditionalFormatting sqref="I24">
    <cfRule type="expression" dxfId="3156" priority="7275">
      <formula>AND(OR(YEAR($H24)&gt;YEAR($I24), AND(YEAR($H24)=YEAR($I24), MONTH($H24)&gt;MONTH($I24)), AND(YEAR($H24)=YEAR($I24), MONTH($H24)=MONTH($I24), DAY($H24&gt;=$I24))), $H24&lt;&gt;"", $I24&lt;&gt;"")</formula>
    </cfRule>
  </conditionalFormatting>
  <conditionalFormatting sqref="H27">
    <cfRule type="expression" dxfId="3155" priority="7274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I27">
    <cfRule type="expression" dxfId="3154" priority="7273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H27">
    <cfRule type="expression" dxfId="3153" priority="7272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I27">
    <cfRule type="expression" dxfId="3152" priority="7271">
      <formula>AND(OR(YEAR($H27)&gt;YEAR($I27), AND(YEAR($H27)=YEAR($I27), MONTH($H27)&gt;MONTH($I27)), AND(YEAR($H27)=YEAR($I27), MONTH($H27)=MONTH($I27), DAY($H27&gt;=$I27))), $H27&lt;&gt;"", $I27&lt;&gt;"")</formula>
    </cfRule>
  </conditionalFormatting>
  <conditionalFormatting sqref="H28">
    <cfRule type="expression" dxfId="3151" priority="7270">
      <formula>AND(OR(YEAR($H28)&gt;YEAR($I28), AND(YEAR($H28)=YEAR($I28), MONTH($H28)&gt;MONTH($I28)), AND(YEAR($H28)=YEAR($I28), MONTH($H28)=MONTH($I28), DAY($H28&gt;=$I28))), $H28&lt;&gt;"", $I28&lt;&gt;"")</formula>
    </cfRule>
  </conditionalFormatting>
  <conditionalFormatting sqref="I28">
    <cfRule type="expression" dxfId="3150" priority="7269">
      <formula>AND(OR(YEAR($H28)&gt;YEAR($I28), AND(YEAR($H28)=YEAR($I28), MONTH($H28)&gt;MONTH($I28)), AND(YEAR($H28)=YEAR($I28), MONTH($H28)=MONTH($I28), DAY($H28&gt;=$I28))), $H28&lt;&gt;"", $I28&lt;&gt;"")</formula>
    </cfRule>
  </conditionalFormatting>
  <conditionalFormatting sqref="L21:L22">
    <cfRule type="expression" dxfId="3149" priority="7268">
      <formula>OR(AND($L21&lt;&gt;2300, $M21&lt;=$L21, OR($O21=2300, $O21&lt;$M21), OR($O21&lt;&gt;"", $R21&lt;&gt;"")), AND($O21&lt;&gt;2300, $P21&lt;=$O21, OR($R21=2300, $R21&lt;$P21), OR($R21&lt;&gt;"", $L21&lt;&gt;"")), AND($R21&lt;&gt;2300, $S21&lt;=$R21, OR($L21=2300, $L21&lt;$S21), OR($L21&lt;&gt;"", $O21&lt;&gt;"")))</formula>
    </cfRule>
  </conditionalFormatting>
  <conditionalFormatting sqref="L23">
    <cfRule type="expression" dxfId="3148" priority="7267">
      <formula>OR(AND($L23&lt;&gt;2300, $M23&lt;=$L23, OR($O23=2300, $O23&lt;$M23), OR($O23&lt;&gt;"", $R23&lt;&gt;"")), AND($O23&lt;&gt;2300, $P23&lt;=$O23, OR($R23=2300, $R23&lt;$P23), OR($R23&lt;&gt;"", $L23&lt;&gt;"")), AND($R23&lt;&gt;2300, $S23&lt;=$R23, OR($L23=2300, $L23&lt;$S23), OR($L23&lt;&gt;"", $O23&lt;&gt;"")))</formula>
    </cfRule>
  </conditionalFormatting>
  <conditionalFormatting sqref="L24">
    <cfRule type="expression" dxfId="3147" priority="7266">
      <formula>OR(AND($L24&lt;&gt;2300, $M24&lt;=$L24, OR($O24=2300, $O24&lt;$M24), OR($O24&lt;&gt;"", $R24&lt;&gt;"")), AND($O24&lt;&gt;2300, $P24&lt;=$O24, OR($R24=2300, $R24&lt;$P24), OR($R24&lt;&gt;"", $L24&lt;&gt;"")), AND($R24&lt;&gt;2300, $S24&lt;=$R24, OR($L24=2300, $L24&lt;$S24), OR($L24&lt;&gt;"", $O24&lt;&gt;"")))</formula>
    </cfRule>
  </conditionalFormatting>
  <conditionalFormatting sqref="L25">
    <cfRule type="expression" dxfId="3146" priority="7265">
      <formula>OR(AND($L25&lt;&gt;2300, $M25&lt;=$L25, OR($O25=2300, $O25&lt;$M25), OR($O25&lt;&gt;"", $R25&lt;&gt;"")), AND($O25&lt;&gt;2300, $P25&lt;=$O25, OR($R25=2300, $R25&lt;$P25), OR($R25&lt;&gt;"", $L25&lt;&gt;"")), AND($R25&lt;&gt;2300, $S25&lt;=$R25, OR($L25=2300, $L25&lt;$S25), OR($L25&lt;&gt;"", $O25&lt;&gt;"")))</formula>
    </cfRule>
  </conditionalFormatting>
  <conditionalFormatting sqref="L26">
    <cfRule type="expression" dxfId="3145" priority="7264">
      <formula>OR(AND($L26&lt;&gt;2300, $M26&lt;=$L26, OR($O26=2300, $O26&lt;$M26), OR($O26&lt;&gt;"", $R26&lt;&gt;"")), AND($O26&lt;&gt;2300, $P26&lt;=$O26, OR($R26=2300, $R26&lt;$P26), OR($R26&lt;&gt;"", $L26&lt;&gt;"")), AND($R26&lt;&gt;2300, $S26&lt;=$R26, OR($L26=2300, $L26&lt;$S26), OR($L26&lt;&gt;"", $O26&lt;&gt;"")))</formula>
    </cfRule>
  </conditionalFormatting>
  <conditionalFormatting sqref="L27">
    <cfRule type="expression" dxfId="3144" priority="7263">
      <formula>OR(AND($L27&lt;&gt;2300, $M27&lt;=$L27, OR($O27=2300, $O27&lt;$M27), OR($O27&lt;&gt;"", $R27&lt;&gt;"")), AND($O27&lt;&gt;2300, $P27&lt;=$O27, OR($R27=2300, $R27&lt;$P27), OR($R27&lt;&gt;"", $L27&lt;&gt;"")), AND($R27&lt;&gt;2300, $S27&lt;=$R27, OR($L27=2300, $L27&lt;$S27), OR($L27&lt;&gt;"", $O27&lt;&gt;"")))</formula>
    </cfRule>
  </conditionalFormatting>
  <conditionalFormatting sqref="L28">
    <cfRule type="expression" dxfId="3143" priority="7262">
      <formula>OR(AND($L28&lt;&gt;2300, $M28&lt;=$L28, OR($O28=2300, $O28&lt;$M28), OR($O28&lt;&gt;"", $R28&lt;&gt;"")), AND($O28&lt;&gt;2300, $P28&lt;=$O28, OR($R28=2300, $R28&lt;$P28), OR($R28&lt;&gt;"", $L28&lt;&gt;"")), AND($R28&lt;&gt;2300, $S28&lt;=$R28, OR($L28=2300, $L28&lt;$S28), OR($L28&lt;&gt;"", $O28&lt;&gt;"")))</formula>
    </cfRule>
  </conditionalFormatting>
  <conditionalFormatting sqref="O21:O22">
    <cfRule type="expression" dxfId="3142" priority="7261">
      <formula>OR(AND($L21&lt;&gt;2300, $M21&lt;=$L21, OR($O21=2300, $O21&lt;$M21), OR($O21&lt;&gt;"", $R21&lt;&gt;"")), AND($O21&lt;&gt;2300, $P21&lt;=$O21, OR($R21=2300, $R21&lt;$P21), OR($R21&lt;&gt;"", $L21&lt;&gt;"")), AND($R21&lt;&gt;2300, $S21&lt;=$R21, OR($L21=2300, $L21&lt;$S21), OR($L21&lt;&gt;"", $O21&lt;&gt;"")))</formula>
    </cfRule>
  </conditionalFormatting>
  <conditionalFormatting sqref="O23">
    <cfRule type="expression" dxfId="3141" priority="7260">
      <formula>OR(AND($L23&lt;&gt;2300, $M23&lt;=$L23, OR($O23=2300, $O23&lt;$M23), OR($O23&lt;&gt;"", $R23&lt;&gt;"")), AND($O23&lt;&gt;2300, $P23&lt;=$O23, OR($R23=2300, $R23&lt;$P23), OR($R23&lt;&gt;"", $L23&lt;&gt;"")), AND($R23&lt;&gt;2300, $S23&lt;=$R23, OR($L23=2300, $L23&lt;$S23), OR($L23&lt;&gt;"", $O23&lt;&gt;"")))</formula>
    </cfRule>
  </conditionalFormatting>
  <conditionalFormatting sqref="O24">
    <cfRule type="expression" dxfId="3140" priority="7259">
      <formula>OR(AND($L24&lt;&gt;2300, $M24&lt;=$L24, OR($O24=2300, $O24&lt;$M24), OR($O24&lt;&gt;"", $R24&lt;&gt;"")), AND($O24&lt;&gt;2300, $P24&lt;=$O24, OR($R24=2300, $R24&lt;$P24), OR($R24&lt;&gt;"", $L24&lt;&gt;"")), AND($R24&lt;&gt;2300, $S24&lt;=$R24, OR($L24=2300, $L24&lt;$S24), OR($L24&lt;&gt;"", $O24&lt;&gt;"")))</formula>
    </cfRule>
  </conditionalFormatting>
  <conditionalFormatting sqref="O25">
    <cfRule type="expression" dxfId="3139" priority="7258">
      <formula>OR(AND($L25&lt;&gt;2300, $M25&lt;=$L25, OR($O25=2300, $O25&lt;$M25), OR($O25&lt;&gt;"", $R25&lt;&gt;"")), AND($O25&lt;&gt;2300, $P25&lt;=$O25, OR($R25=2300, $R25&lt;$P25), OR($R25&lt;&gt;"", $L25&lt;&gt;"")), AND($R25&lt;&gt;2300, $S25&lt;=$R25, OR($L25=2300, $L25&lt;$S25), OR($L25&lt;&gt;"", $O25&lt;&gt;"")))</formula>
    </cfRule>
  </conditionalFormatting>
  <conditionalFormatting sqref="O26">
    <cfRule type="expression" dxfId="3138" priority="7257">
      <formula>OR(AND($L26&lt;&gt;2300, $M26&lt;=$L26, OR($O26=2300, $O26&lt;$M26), OR($O26&lt;&gt;"", $R26&lt;&gt;"")), AND($O26&lt;&gt;2300, $P26&lt;=$O26, OR($R26=2300, $R26&lt;$P26), OR($R26&lt;&gt;"", $L26&lt;&gt;"")), AND($R26&lt;&gt;2300, $S26&lt;=$R26, OR($L26=2300, $L26&lt;$S26), OR($L26&lt;&gt;"", $O26&lt;&gt;"")))</formula>
    </cfRule>
  </conditionalFormatting>
  <conditionalFormatting sqref="O27">
    <cfRule type="expression" dxfId="3137" priority="7256">
      <formula>OR(AND($L27&lt;&gt;2300, $M27&lt;=$L27, OR($O27=2300, $O27&lt;$M27), OR($O27&lt;&gt;"", $R27&lt;&gt;"")), AND($O27&lt;&gt;2300, $P27&lt;=$O27, OR($R27=2300, $R27&lt;$P27), OR($R27&lt;&gt;"", $L27&lt;&gt;"")), AND($R27&lt;&gt;2300, $S27&lt;=$R27, OR($L27=2300, $L27&lt;$S27), OR($L27&lt;&gt;"", $O27&lt;&gt;"")))</formula>
    </cfRule>
  </conditionalFormatting>
  <conditionalFormatting sqref="O28">
    <cfRule type="expression" dxfId="3136" priority="7255">
      <formula>OR(AND($L28&lt;&gt;2300, $M28&lt;=$L28, OR($O28=2300, $O28&lt;$M28), OR($O28&lt;&gt;"", $R28&lt;&gt;"")), AND($O28&lt;&gt;2300, $P28&lt;=$O28, OR($R28=2300, $R28&lt;$P28), OR($R28&lt;&gt;"", $L28&lt;&gt;"")), AND($R28&lt;&gt;2300, $S28&lt;=$R28, OR($L28=2300, $L28&lt;$S28), OR($L28&lt;&gt;"", $O28&lt;&gt;"")))</formula>
    </cfRule>
  </conditionalFormatting>
  <conditionalFormatting sqref="R21:R22">
    <cfRule type="expression" dxfId="3135" priority="7254">
      <formula>OR(AND($L21&lt;&gt;2300, $M21&lt;=$L21, OR($O21=2300, $O21&lt;$M21), OR($O21&lt;&gt;"", $R21&lt;&gt;"")), AND($O21&lt;&gt;2300, $P21&lt;=$O21, OR($R21=2300, $R21&lt;$P21), OR($R21&lt;&gt;"", $L21&lt;&gt;"")), AND($R21&lt;&gt;2300, $S21&lt;=$R21, OR($L21=2300, $L21&lt;$S21), OR($L21&lt;&gt;"", $O21&lt;&gt;"")))</formula>
    </cfRule>
  </conditionalFormatting>
  <conditionalFormatting sqref="R23">
    <cfRule type="expression" dxfId="3134" priority="7253">
      <formula>OR(AND($L23&lt;&gt;2300, $M23&lt;=$L23, OR($O23=2300, $O23&lt;$M23), OR($O23&lt;&gt;"", $R23&lt;&gt;"")), AND($O23&lt;&gt;2300, $P23&lt;=$O23, OR($R23=2300, $R23&lt;$P23), OR($R23&lt;&gt;"", $L23&lt;&gt;"")), AND($R23&lt;&gt;2300, $S23&lt;=$R23, OR($L23=2300, $L23&lt;$S23), OR($L23&lt;&gt;"", $O23&lt;&gt;"")))</formula>
    </cfRule>
  </conditionalFormatting>
  <conditionalFormatting sqref="R24">
    <cfRule type="expression" dxfId="3133" priority="7252">
      <formula>OR(AND($L24&lt;&gt;2300, $M24&lt;=$L24, OR($O24=2300, $O24&lt;$M24), OR($O24&lt;&gt;"", $R24&lt;&gt;"")), AND($O24&lt;&gt;2300, $P24&lt;=$O24, OR($R24=2300, $R24&lt;$P24), OR($R24&lt;&gt;"", $L24&lt;&gt;"")), AND($R24&lt;&gt;2300, $S24&lt;=$R24, OR($L24=2300, $L24&lt;$S24), OR($L24&lt;&gt;"", $O24&lt;&gt;"")))</formula>
    </cfRule>
  </conditionalFormatting>
  <conditionalFormatting sqref="R25">
    <cfRule type="expression" dxfId="3132" priority="7251">
      <formula>OR(AND($L25&lt;&gt;2300, $M25&lt;=$L25, OR($O25=2300, $O25&lt;$M25), OR($O25&lt;&gt;"", $R25&lt;&gt;"")), AND($O25&lt;&gt;2300, $P25&lt;=$O25, OR($R25=2300, $R25&lt;$P25), OR($R25&lt;&gt;"", $L25&lt;&gt;"")), AND($R25&lt;&gt;2300, $S25&lt;=$R25, OR($L25=2300, $L25&lt;$S25), OR($L25&lt;&gt;"", $O25&lt;&gt;"")))</formula>
    </cfRule>
  </conditionalFormatting>
  <conditionalFormatting sqref="R26">
    <cfRule type="expression" dxfId="3131" priority="7250">
      <formula>OR(AND($L26&lt;&gt;2300, $M26&lt;=$L26, OR($O26=2300, $O26&lt;$M26), OR($O26&lt;&gt;"", $R26&lt;&gt;"")), AND($O26&lt;&gt;2300, $P26&lt;=$O26, OR($R26=2300, $R26&lt;$P26), OR($R26&lt;&gt;"", $L26&lt;&gt;"")), AND($R26&lt;&gt;2300, $S26&lt;=$R26, OR($L26=2300, $L26&lt;$S26), OR($L26&lt;&gt;"", $O26&lt;&gt;"")))</formula>
    </cfRule>
  </conditionalFormatting>
  <conditionalFormatting sqref="R27">
    <cfRule type="expression" dxfId="3130" priority="7249">
      <formula>OR(AND($L27&lt;&gt;2300, $M27&lt;=$L27, OR($O27=2300, $O27&lt;$M27), OR($O27&lt;&gt;"", $R27&lt;&gt;"")), AND($O27&lt;&gt;2300, $P27&lt;=$O27, OR($R27=2300, $R27&lt;$P27), OR($R27&lt;&gt;"", $L27&lt;&gt;"")), AND($R27&lt;&gt;2300, $S27&lt;=$R27, OR($L27=2300, $L27&lt;$S27), OR($L27&lt;&gt;"", $O27&lt;&gt;"")))</formula>
    </cfRule>
  </conditionalFormatting>
  <conditionalFormatting sqref="R28">
    <cfRule type="expression" dxfId="3129" priority="7248">
      <formula>OR(AND($L28&lt;&gt;2300, $M28&lt;=$L28, OR($O28=2300, $O28&lt;$M28), OR($O28&lt;&gt;"", $R28&lt;&gt;"")), AND($O28&lt;&gt;2300, $P28&lt;=$O28, OR($R28=2300, $R28&lt;$P28), OR($R28&lt;&gt;"", $L28&lt;&gt;"")), AND($R28&lt;&gt;2300, $S28&lt;=$R28, OR($L28=2300, $L28&lt;$S28), OR($L28&lt;&gt;"", $O28&lt;&gt;"")))</formula>
    </cfRule>
  </conditionalFormatting>
  <conditionalFormatting sqref="H31">
    <cfRule type="expression" dxfId="3128" priority="7246">
      <formula>AND(OR(YEAR($H31)&gt;YEAR($I31), AND(YEAR($H31)=YEAR($I31), MONTH($H31)&gt;MONTH($I31)), AND(YEAR($H31)=YEAR($I31), MONTH($H31)=MONTH($I31), DAY($H31&gt;=$I31))), $H31&lt;&gt;"", $I31&lt;&gt;"")</formula>
    </cfRule>
  </conditionalFormatting>
  <conditionalFormatting sqref="I31">
    <cfRule type="expression" dxfId="3127" priority="7245">
      <formula>AND(OR(YEAR($H31)&gt;YEAR($I31), AND(YEAR($H31)=YEAR($I31), MONTH($H31)&gt;MONTH($I31)), AND(YEAR($H31)=YEAR($I31), MONTH($H31)=MONTH($I31), DAY($H31&gt;=$I31))), $H31&lt;&gt;"", $I31&lt;&gt;"")</formula>
    </cfRule>
  </conditionalFormatting>
  <conditionalFormatting sqref="H31">
    <cfRule type="expression" dxfId="3126" priority="7244">
      <formula>AND(OR(YEAR($H31)&gt;YEAR($I31), AND(YEAR($H31)=YEAR($I31), MONTH($H31)&gt;MONTH($I31)), AND(YEAR($H31)=YEAR($I31), MONTH($H31)=MONTH($I31), DAY($H31&gt;=$I31))), $H31&lt;&gt;"", $I31&lt;&gt;"")</formula>
    </cfRule>
  </conditionalFormatting>
  <conditionalFormatting sqref="I31">
    <cfRule type="expression" dxfId="3125" priority="7243">
      <formula>AND(OR(YEAR($H31)&gt;YEAR($I31), AND(YEAR($H31)=YEAR($I31), MONTH($H31)&gt;MONTH($I31)), AND(YEAR($H31)=YEAR($I31), MONTH($H31)=MONTH($I31), DAY($H31&gt;=$I31))), $H31&lt;&gt;"", $I31&lt;&gt;"")</formula>
    </cfRule>
  </conditionalFormatting>
  <conditionalFormatting sqref="H32">
    <cfRule type="expression" dxfId="3124" priority="7242">
      <formula>AND(OR(YEAR($H32)&gt;YEAR($I32), AND(YEAR($H32)=YEAR($I32), MONTH($H32)&gt;MONTH($I32)), AND(YEAR($H32)=YEAR($I32), MONTH($H32)=MONTH($I32), DAY($H32&gt;=$I32))), $H32&lt;&gt;"", $I32&lt;&gt;"")</formula>
    </cfRule>
  </conditionalFormatting>
  <conditionalFormatting sqref="I32">
    <cfRule type="expression" dxfId="3123" priority="7241">
      <formula>AND(OR(YEAR($H32)&gt;YEAR($I32), AND(YEAR($H32)=YEAR($I32), MONTH($H32)&gt;MONTH($I32)), AND(YEAR($H32)=YEAR($I32), MONTH($H32)=MONTH($I32), DAY($H32&gt;=$I32))), $H32&lt;&gt;"", $I32&lt;&gt;"")</formula>
    </cfRule>
  </conditionalFormatting>
  <conditionalFormatting sqref="H35">
    <cfRule type="expression" dxfId="3122" priority="7240">
      <formula>AND(OR(YEAR($H35)&gt;YEAR($I35), AND(YEAR($H35)=YEAR($I35), MONTH($H35)&gt;MONTH($I35)), AND(YEAR($H35)=YEAR($I35), MONTH($H35)=MONTH($I35), DAY($H35&gt;=$I35))), $H35&lt;&gt;"", $I35&lt;&gt;"")</formula>
    </cfRule>
  </conditionalFormatting>
  <conditionalFormatting sqref="I35">
    <cfRule type="expression" dxfId="3121" priority="7239">
      <formula>AND(OR(YEAR($H35)&gt;YEAR($I35), AND(YEAR($H35)=YEAR($I35), MONTH($H35)&gt;MONTH($I35)), AND(YEAR($H35)=YEAR($I35), MONTH($H35)=MONTH($I35), DAY($H35&gt;=$I35))), $H35&lt;&gt;"", $I35&lt;&gt;"")</formula>
    </cfRule>
  </conditionalFormatting>
  <conditionalFormatting sqref="H35">
    <cfRule type="expression" dxfId="3120" priority="7238">
      <formula>AND(OR(YEAR($H35)&gt;YEAR($I35), AND(YEAR($H35)=YEAR($I35), MONTH($H35)&gt;MONTH($I35)), AND(YEAR($H35)=YEAR($I35), MONTH($H35)=MONTH($I35), DAY($H35&gt;=$I35))), $H35&lt;&gt;"", $I35&lt;&gt;"")</formula>
    </cfRule>
  </conditionalFormatting>
  <conditionalFormatting sqref="I35">
    <cfRule type="expression" dxfId="3119" priority="7237">
      <formula>AND(OR(YEAR($H35)&gt;YEAR($I35), AND(YEAR($H35)=YEAR($I35), MONTH($H35)&gt;MONTH($I35)), AND(YEAR($H35)=YEAR($I35), MONTH($H35)=MONTH($I35), DAY($H35&gt;=$I35))), $H35&lt;&gt;"", $I35&lt;&gt;"")</formula>
    </cfRule>
  </conditionalFormatting>
  <conditionalFormatting sqref="H36">
    <cfRule type="expression" dxfId="3118" priority="7236">
      <formula>AND(OR(YEAR($H36)&gt;YEAR($I36), AND(YEAR($H36)=YEAR($I36), MONTH($H36)&gt;MONTH($I36)), AND(YEAR($H36)=YEAR($I36), MONTH($H36)=MONTH($I36), DAY($H36&gt;=$I36))), $H36&lt;&gt;"", $I36&lt;&gt;"")</formula>
    </cfRule>
  </conditionalFormatting>
  <conditionalFormatting sqref="I36">
    <cfRule type="expression" dxfId="3117" priority="7235">
      <formula>AND(OR(YEAR($H36)&gt;YEAR($I36), AND(YEAR($H36)=YEAR($I36), MONTH($H36)&gt;MONTH($I36)), AND(YEAR($H36)=YEAR($I36), MONTH($H36)=MONTH($I36), DAY($H36&gt;=$I36))), $H36&lt;&gt;"", $I36&lt;&gt;"")</formula>
    </cfRule>
  </conditionalFormatting>
  <conditionalFormatting sqref="L29:L30">
    <cfRule type="expression" dxfId="3116" priority="7234">
      <formula>OR(AND($L29&lt;&gt;2300, $M29&lt;=$L29, OR($O29=2300, $O29&lt;$M29), OR($O29&lt;&gt;"", $R29&lt;&gt;"")), AND($O29&lt;&gt;2300, $P29&lt;=$O29, OR($R29=2300, $R29&lt;$P29), OR($R29&lt;&gt;"", $L29&lt;&gt;"")), AND($R29&lt;&gt;2300, $S29&lt;=$R29, OR($L29=2300, $L29&lt;$S29), OR($L29&lt;&gt;"", $O29&lt;&gt;"")))</formula>
    </cfRule>
  </conditionalFormatting>
  <conditionalFormatting sqref="L31">
    <cfRule type="expression" dxfId="3115" priority="7233">
      <formula>OR(AND($L31&lt;&gt;2300, $M31&lt;=$L31, OR($O31=2300, $O31&lt;$M31), OR($O31&lt;&gt;"", $R31&lt;&gt;"")), AND($O31&lt;&gt;2300, $P31&lt;=$O31, OR($R31=2300, $R31&lt;$P31), OR($R31&lt;&gt;"", $L31&lt;&gt;"")), AND($R31&lt;&gt;2300, $S31&lt;=$R31, OR($L31=2300, $L31&lt;$S31), OR($L31&lt;&gt;"", $O31&lt;&gt;"")))</formula>
    </cfRule>
  </conditionalFormatting>
  <conditionalFormatting sqref="L32">
    <cfRule type="expression" dxfId="3114" priority="7232">
      <formula>OR(AND($L32&lt;&gt;2300, $M32&lt;=$L32, OR($O32=2300, $O32&lt;$M32), OR($O32&lt;&gt;"", $R32&lt;&gt;"")), AND($O32&lt;&gt;2300, $P32&lt;=$O32, OR($R32=2300, $R32&lt;$P32), OR($R32&lt;&gt;"", $L32&lt;&gt;"")), AND($R32&lt;&gt;2300, $S32&lt;=$R32, OR($L32=2300, $L32&lt;$S32), OR($L32&lt;&gt;"", $O32&lt;&gt;"")))</formula>
    </cfRule>
  </conditionalFormatting>
  <conditionalFormatting sqref="L33">
    <cfRule type="expression" dxfId="3113" priority="7231">
      <formula>OR(AND($L33&lt;&gt;2300, $M33&lt;=$L33, OR($O33=2300, $O33&lt;$M33), OR($O33&lt;&gt;"", $R33&lt;&gt;"")), AND($O33&lt;&gt;2300, $P33&lt;=$O33, OR($R33=2300, $R33&lt;$P33), OR($R33&lt;&gt;"", $L33&lt;&gt;"")), AND($R33&lt;&gt;2300, $S33&lt;=$R33, OR($L33=2300, $L33&lt;$S33), OR($L33&lt;&gt;"", $O33&lt;&gt;"")))</formula>
    </cfRule>
  </conditionalFormatting>
  <conditionalFormatting sqref="L34">
    <cfRule type="expression" dxfId="3112" priority="7230">
      <formula>OR(AND($L34&lt;&gt;2300, $M34&lt;=$L34, OR($O34=2300, $O34&lt;$M34), OR($O34&lt;&gt;"", $R34&lt;&gt;"")), AND($O34&lt;&gt;2300, $P34&lt;=$O34, OR($R34=2300, $R34&lt;$P34), OR($R34&lt;&gt;"", $L34&lt;&gt;"")), AND($R34&lt;&gt;2300, $S34&lt;=$R34, OR($L34=2300, $L34&lt;$S34), OR($L34&lt;&gt;"", $O34&lt;&gt;"")))</formula>
    </cfRule>
  </conditionalFormatting>
  <conditionalFormatting sqref="L35">
    <cfRule type="expression" dxfId="3111" priority="7229">
      <formula>OR(AND($L35&lt;&gt;2300, $M35&lt;=$L35, OR($O35=2300, $O35&lt;$M35), OR($O35&lt;&gt;"", $R35&lt;&gt;"")), AND($O35&lt;&gt;2300, $P35&lt;=$O35, OR($R35=2300, $R35&lt;$P35), OR($R35&lt;&gt;"", $L35&lt;&gt;"")), AND($R35&lt;&gt;2300, $S35&lt;=$R35, OR($L35=2300, $L35&lt;$S35), OR($L35&lt;&gt;"", $O35&lt;&gt;"")))</formula>
    </cfRule>
  </conditionalFormatting>
  <conditionalFormatting sqref="L36">
    <cfRule type="expression" dxfId="3110" priority="7228">
      <formula>OR(AND($L36&lt;&gt;2300, $M36&lt;=$L36, OR($O36=2300, $O36&lt;$M36), OR($O36&lt;&gt;"", $R36&lt;&gt;"")), AND($O36&lt;&gt;2300, $P36&lt;=$O36, OR($R36=2300, $R36&lt;$P36), OR($R36&lt;&gt;"", $L36&lt;&gt;"")), AND($R36&lt;&gt;2300, $S36&lt;=$R36, OR($L36=2300, $L36&lt;$S36), OR($L36&lt;&gt;"", $O36&lt;&gt;"")))</formula>
    </cfRule>
  </conditionalFormatting>
  <conditionalFormatting sqref="O29:O30">
    <cfRule type="expression" dxfId="3109" priority="7227">
      <formula>OR(AND($L29&lt;&gt;2300, $M29&lt;=$L29, OR($O29=2300, $O29&lt;$M29), OR($O29&lt;&gt;"", $R29&lt;&gt;"")), AND($O29&lt;&gt;2300, $P29&lt;=$O29, OR($R29=2300, $R29&lt;$P29), OR($R29&lt;&gt;"", $L29&lt;&gt;"")), AND($R29&lt;&gt;2300, $S29&lt;=$R29, OR($L29=2300, $L29&lt;$S29), OR($L29&lt;&gt;"", $O29&lt;&gt;"")))</formula>
    </cfRule>
  </conditionalFormatting>
  <conditionalFormatting sqref="O31">
    <cfRule type="expression" dxfId="3108" priority="7226">
      <formula>OR(AND($L31&lt;&gt;2300, $M31&lt;=$L31, OR($O31=2300, $O31&lt;$M31), OR($O31&lt;&gt;"", $R31&lt;&gt;"")), AND($O31&lt;&gt;2300, $P31&lt;=$O31, OR($R31=2300, $R31&lt;$P31), OR($R31&lt;&gt;"", $L31&lt;&gt;"")), AND($R31&lt;&gt;2300, $S31&lt;=$R31, OR($L31=2300, $L31&lt;$S31), OR($L31&lt;&gt;"", $O31&lt;&gt;"")))</formula>
    </cfRule>
  </conditionalFormatting>
  <conditionalFormatting sqref="O32">
    <cfRule type="expression" dxfId="3107" priority="7225">
      <formula>OR(AND($L32&lt;&gt;2300, $M32&lt;=$L32, OR($O32=2300, $O32&lt;$M32), OR($O32&lt;&gt;"", $R32&lt;&gt;"")), AND($O32&lt;&gt;2300, $P32&lt;=$O32, OR($R32=2300, $R32&lt;$P32), OR($R32&lt;&gt;"", $L32&lt;&gt;"")), AND($R32&lt;&gt;2300, $S32&lt;=$R32, OR($L32=2300, $L32&lt;$S32), OR($L32&lt;&gt;"", $O32&lt;&gt;"")))</formula>
    </cfRule>
  </conditionalFormatting>
  <conditionalFormatting sqref="O33">
    <cfRule type="expression" dxfId="3106" priority="7224">
      <formula>OR(AND($L33&lt;&gt;2300, $M33&lt;=$L33, OR($O33=2300, $O33&lt;$M33), OR($O33&lt;&gt;"", $R33&lt;&gt;"")), AND($O33&lt;&gt;2300, $P33&lt;=$O33, OR($R33=2300, $R33&lt;$P33), OR($R33&lt;&gt;"", $L33&lt;&gt;"")), AND($R33&lt;&gt;2300, $S33&lt;=$R33, OR($L33=2300, $L33&lt;$S33), OR($L33&lt;&gt;"", $O33&lt;&gt;"")))</formula>
    </cfRule>
  </conditionalFormatting>
  <conditionalFormatting sqref="O34">
    <cfRule type="expression" dxfId="3105" priority="7223">
      <formula>OR(AND($L34&lt;&gt;2300, $M34&lt;=$L34, OR($O34=2300, $O34&lt;$M34), OR($O34&lt;&gt;"", $R34&lt;&gt;"")), AND($O34&lt;&gt;2300, $P34&lt;=$O34, OR($R34=2300, $R34&lt;$P34), OR($R34&lt;&gt;"", $L34&lt;&gt;"")), AND($R34&lt;&gt;2300, $S34&lt;=$R34, OR($L34=2300, $L34&lt;$S34), OR($L34&lt;&gt;"", $O34&lt;&gt;"")))</formula>
    </cfRule>
  </conditionalFormatting>
  <conditionalFormatting sqref="O35">
    <cfRule type="expression" dxfId="3104" priority="7222">
      <formula>OR(AND($L35&lt;&gt;2300, $M35&lt;=$L35, OR($O35=2300, $O35&lt;$M35), OR($O35&lt;&gt;"", $R35&lt;&gt;"")), AND($O35&lt;&gt;2300, $P35&lt;=$O35, OR($R35=2300, $R35&lt;$P35), OR($R35&lt;&gt;"", $L35&lt;&gt;"")), AND($R35&lt;&gt;2300, $S35&lt;=$R35, OR($L35=2300, $L35&lt;$S35), OR($L35&lt;&gt;"", $O35&lt;&gt;"")))</formula>
    </cfRule>
  </conditionalFormatting>
  <conditionalFormatting sqref="O36">
    <cfRule type="expression" dxfId="3103" priority="7221">
      <formula>OR(AND($L36&lt;&gt;2300, $M36&lt;=$L36, OR($O36=2300, $O36&lt;$M36), OR($O36&lt;&gt;"", $R36&lt;&gt;"")), AND($O36&lt;&gt;2300, $P36&lt;=$O36, OR($R36=2300, $R36&lt;$P36), OR($R36&lt;&gt;"", $L36&lt;&gt;"")), AND($R36&lt;&gt;2300, $S36&lt;=$R36, OR($L36=2300, $L36&lt;$S36), OR($L36&lt;&gt;"", $O36&lt;&gt;"")))</formula>
    </cfRule>
  </conditionalFormatting>
  <conditionalFormatting sqref="R29:R30">
    <cfRule type="expression" dxfId="3102" priority="7220">
      <formula>OR(AND($L29&lt;&gt;2300, $M29&lt;=$L29, OR($O29=2300, $O29&lt;$M29), OR($O29&lt;&gt;"", $R29&lt;&gt;"")), AND($O29&lt;&gt;2300, $P29&lt;=$O29, OR($R29=2300, $R29&lt;$P29), OR($R29&lt;&gt;"", $L29&lt;&gt;"")), AND($R29&lt;&gt;2300, $S29&lt;=$R29, OR($L29=2300, $L29&lt;$S29), OR($L29&lt;&gt;"", $O29&lt;&gt;"")))</formula>
    </cfRule>
  </conditionalFormatting>
  <conditionalFormatting sqref="R31">
    <cfRule type="expression" dxfId="3101" priority="7219">
      <formula>OR(AND($L31&lt;&gt;2300, $M31&lt;=$L31, OR($O31=2300, $O31&lt;$M31), OR($O31&lt;&gt;"", $R31&lt;&gt;"")), AND($O31&lt;&gt;2300, $P31&lt;=$O31, OR($R31=2300, $R31&lt;$P31), OR($R31&lt;&gt;"", $L31&lt;&gt;"")), AND($R31&lt;&gt;2300, $S31&lt;=$R31, OR($L31=2300, $L31&lt;$S31), OR($L31&lt;&gt;"", $O31&lt;&gt;"")))</formula>
    </cfRule>
  </conditionalFormatting>
  <conditionalFormatting sqref="R32">
    <cfRule type="expression" dxfId="3100" priority="7218">
      <formula>OR(AND($L32&lt;&gt;2300, $M32&lt;=$L32, OR($O32=2300, $O32&lt;$M32), OR($O32&lt;&gt;"", $R32&lt;&gt;"")), AND($O32&lt;&gt;2300, $P32&lt;=$O32, OR($R32=2300, $R32&lt;$P32), OR($R32&lt;&gt;"", $L32&lt;&gt;"")), AND($R32&lt;&gt;2300, $S32&lt;=$R32, OR($L32=2300, $L32&lt;$S32), OR($L32&lt;&gt;"", $O32&lt;&gt;"")))</formula>
    </cfRule>
  </conditionalFormatting>
  <conditionalFormatting sqref="R33">
    <cfRule type="expression" dxfId="3099" priority="7217">
      <formula>OR(AND($L33&lt;&gt;2300, $M33&lt;=$L33, OR($O33=2300, $O33&lt;$M33), OR($O33&lt;&gt;"", $R33&lt;&gt;"")), AND($O33&lt;&gt;2300, $P33&lt;=$O33, OR($R33=2300, $R33&lt;$P33), OR($R33&lt;&gt;"", $L33&lt;&gt;"")), AND($R33&lt;&gt;2300, $S33&lt;=$R33, OR($L33=2300, $L33&lt;$S33), OR($L33&lt;&gt;"", $O33&lt;&gt;"")))</formula>
    </cfRule>
  </conditionalFormatting>
  <conditionalFormatting sqref="R34">
    <cfRule type="expression" dxfId="3098" priority="7216">
      <formula>OR(AND($L34&lt;&gt;2300, $M34&lt;=$L34, OR($O34=2300, $O34&lt;$M34), OR($O34&lt;&gt;"", $R34&lt;&gt;"")), AND($O34&lt;&gt;2300, $P34&lt;=$O34, OR($R34=2300, $R34&lt;$P34), OR($R34&lt;&gt;"", $L34&lt;&gt;"")), AND($R34&lt;&gt;2300, $S34&lt;=$R34, OR($L34=2300, $L34&lt;$S34), OR($L34&lt;&gt;"", $O34&lt;&gt;"")))</formula>
    </cfRule>
  </conditionalFormatting>
  <conditionalFormatting sqref="R35">
    <cfRule type="expression" dxfId="3097" priority="7215">
      <formula>OR(AND($L35&lt;&gt;2300, $M35&lt;=$L35, OR($O35=2300, $O35&lt;$M35), OR($O35&lt;&gt;"", $R35&lt;&gt;"")), AND($O35&lt;&gt;2300, $P35&lt;=$O35, OR($R35=2300, $R35&lt;$P35), OR($R35&lt;&gt;"", $L35&lt;&gt;"")), AND($R35&lt;&gt;2300, $S35&lt;=$R35, OR($L35=2300, $L35&lt;$S35), OR($L35&lt;&gt;"", $O35&lt;&gt;"")))</formula>
    </cfRule>
  </conditionalFormatting>
  <conditionalFormatting sqref="R36">
    <cfRule type="expression" dxfId="3096" priority="7214">
      <formula>OR(AND($L36&lt;&gt;2300, $M36&lt;=$L36, OR($O36=2300, $O36&lt;$M36), OR($O36&lt;&gt;"", $R36&lt;&gt;"")), AND($O36&lt;&gt;2300, $P36&lt;=$O36, OR($R36=2300, $R36&lt;$P36), OR($R36&lt;&gt;"", $L36&lt;&gt;"")), AND($R36&lt;&gt;2300, $S36&lt;=$R36, OR($L36=2300, $L36&lt;$S36), OR($L36&lt;&gt;"", $O36&lt;&gt;"")))</formula>
    </cfRule>
  </conditionalFormatting>
  <conditionalFormatting sqref="L37">
    <cfRule type="expression" dxfId="3095" priority="7211">
      <formula>OR(AND($L37&lt;&gt;2300, $M37&lt;=$L37, OR($O37=2300, $O37&lt;$M37), OR($O37&lt;&gt;"", $R37&lt;&gt;"")), AND($O37&lt;&gt;2300, $P37&lt;=$O37, OR($R37=2300, $R37&lt;$P37), OR($R37&lt;&gt;"", $L37&lt;&gt;"")), AND($R37&lt;&gt;2300, $S37&lt;=$R37, OR($L37=2300, $L37&lt;$S37), OR($L37&lt;&gt;"", $O37&lt;&gt;"")))</formula>
    </cfRule>
  </conditionalFormatting>
  <conditionalFormatting sqref="O37:P37">
    <cfRule type="expression" dxfId="3094" priority="7210">
      <formula>AND(V37&lt;=U37, O37&lt;V37, O37&lt;&gt;"")</formula>
    </cfRule>
  </conditionalFormatting>
  <conditionalFormatting sqref="R37">
    <cfRule type="expression" dxfId="3093" priority="7212">
      <formula>AND(#REF!&lt;=X37, R37&lt;#REF!, R37&lt;&gt;"")</formula>
    </cfRule>
  </conditionalFormatting>
  <conditionalFormatting sqref="S37">
    <cfRule type="expression" dxfId="3092" priority="7213">
      <formula>AND(#REF!&lt;=#REF!, S37&lt;#REF!, S37&lt;&gt;"")</formula>
    </cfRule>
  </conditionalFormatting>
  <conditionalFormatting sqref="L38:L41">
    <cfRule type="expression" dxfId="3091" priority="7206">
      <formula>OR(AND($L38&lt;&gt;2300, $M38&lt;=$L38, OR($O38=2300, $O38&lt;$M38), OR($O38&lt;&gt;"", $R38&lt;&gt;"")), AND($O38&lt;&gt;2300, $P38&lt;=$O38, OR($R38=2300, $R38&lt;$P38), OR($R38&lt;&gt;"", $L38&lt;&gt;"")), AND($R38&lt;&gt;2300, $S38&lt;=$R38, OR($L38=2300, $L38&lt;$S38), OR($L38&lt;&gt;"", $O38&lt;&gt;"")))</formula>
    </cfRule>
  </conditionalFormatting>
  <conditionalFormatting sqref="O38:P41">
    <cfRule type="expression" dxfId="3090" priority="7205">
      <formula>AND(V38&lt;=U38, O38&lt;V38, O38&lt;&gt;"")</formula>
    </cfRule>
  </conditionalFormatting>
  <conditionalFormatting sqref="R38:R41">
    <cfRule type="expression" dxfId="3089" priority="7207">
      <formula>AND(#REF!&lt;=X38, R38&lt;#REF!, R38&lt;&gt;"")</formula>
    </cfRule>
  </conditionalFormatting>
  <conditionalFormatting sqref="S38:S41">
    <cfRule type="expression" dxfId="3088" priority="7208">
      <formula>AND(#REF!&lt;=#REF!, S38&lt;#REF!, S38&lt;&gt;"")</formula>
    </cfRule>
  </conditionalFormatting>
  <conditionalFormatting sqref="H38:H41">
    <cfRule type="expression" dxfId="3087" priority="7204">
      <formula>AND(OR(YEAR($H38)&gt;YEAR($I38), AND(YEAR($H38)=YEAR($I38), MONTH($H38)&gt;MONTH($I38)), AND(YEAR($H38)=YEAR($I38), MONTH($H38)=MONTH($I38), DAY($H38&gt;=$I38))), $H38&lt;&gt;"", $I38&lt;&gt;"")</formula>
    </cfRule>
  </conditionalFormatting>
  <conditionalFormatting sqref="I38:I41">
    <cfRule type="expression" dxfId="3086" priority="7203">
      <formula>AND(OR(YEAR($H38)&gt;YEAR($I38), AND(YEAR($H38)=YEAR($I38), MONTH($H38)&gt;MONTH($I38)), AND(YEAR($H38)=YEAR($I38), MONTH($H38)=MONTH($I38), DAY($H38&gt;=$I38))), $H38&lt;&gt;"", $I38&lt;&gt;"")</formula>
    </cfRule>
  </conditionalFormatting>
  <conditionalFormatting sqref="L42:L44">
    <cfRule type="expression" dxfId="3085" priority="7199">
      <formula>OR(AND($L42&lt;&gt;2300, $M42&lt;=$L42, OR($O42=2300, $O42&lt;$M42), OR($O42&lt;&gt;"", $R42&lt;&gt;"")), AND($O42&lt;&gt;2300, $P42&lt;=$O42, OR($R42=2300, $R42&lt;$P42), OR($R42&lt;&gt;"", $L42&lt;&gt;"")), AND($R42&lt;&gt;2300, $S42&lt;=$R42, OR($L42=2300, $L42&lt;$S42), OR($L42&lt;&gt;"", $O42&lt;&gt;"")))</formula>
    </cfRule>
  </conditionalFormatting>
  <conditionalFormatting sqref="O42:P44">
    <cfRule type="expression" dxfId="3084" priority="7198">
      <formula>AND(V42&lt;=U42, O42&lt;V42, O42&lt;&gt;"")</formula>
    </cfRule>
  </conditionalFormatting>
  <conditionalFormatting sqref="R42:R44">
    <cfRule type="expression" dxfId="3083" priority="7200">
      <formula>AND(#REF!&lt;=X42, R42&lt;#REF!, R42&lt;&gt;"")</formula>
    </cfRule>
  </conditionalFormatting>
  <conditionalFormatting sqref="S42:S44">
    <cfRule type="expression" dxfId="3082" priority="7201">
      <formula>AND(#REF!&lt;=#REF!, S42&lt;#REF!, S42&lt;&gt;"")</formula>
    </cfRule>
  </conditionalFormatting>
  <conditionalFormatting sqref="H42:H44">
    <cfRule type="expression" dxfId="3081" priority="7197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I42:I44">
    <cfRule type="expression" dxfId="3080" priority="7196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L51">
    <cfRule type="expression" dxfId="3079" priority="7192">
      <formula>OR(AND($L51&lt;&gt;2300, $M51&lt;=$L51, OR($O51=2300, $O51&lt;$M51), OR($O51&lt;&gt;"", $R51&lt;&gt;"")), AND($O51&lt;&gt;2300, $P51&lt;=$O51, OR($R51=2300, $R51&lt;$P51), OR($R51&lt;&gt;"", $L51&lt;&gt;"")), AND($R51&lt;&gt;2300, $S51&lt;=$R51, OR($L51=2300, $L51&lt;$S51), OR($L51&lt;&gt;"", $O51&lt;&gt;"")))</formula>
    </cfRule>
  </conditionalFormatting>
  <conditionalFormatting sqref="O51:P51">
    <cfRule type="expression" dxfId="3078" priority="7191">
      <formula>AND(V51&lt;=U51, O51&lt;V51, O51&lt;&gt;"")</formula>
    </cfRule>
  </conditionalFormatting>
  <conditionalFormatting sqref="R51">
    <cfRule type="expression" dxfId="3077" priority="7193">
      <formula>AND(#REF!&lt;=X51, R51&lt;#REF!, R51&lt;&gt;"")</formula>
    </cfRule>
  </conditionalFormatting>
  <conditionalFormatting sqref="S51">
    <cfRule type="expression" dxfId="3076" priority="7194">
      <formula>AND(#REF!&lt;=#REF!, S51&lt;#REF!, S51&lt;&gt;"")</formula>
    </cfRule>
  </conditionalFormatting>
  <conditionalFormatting sqref="L45">
    <cfRule type="expression" dxfId="3075" priority="7188">
      <formula>OR(AND($L45&lt;&gt;2300, $M45&lt;=$L45, OR($O45=2300, $O45&lt;$M45), OR($O45&lt;&gt;"", $R45&lt;&gt;"")), AND($O45&lt;&gt;2300, $P45&lt;=$O45, OR($R45=2300, $R45&lt;$P45), OR($R45&lt;&gt;"", $L45&lt;&gt;"")), AND($R45&lt;&gt;2300, $S45&lt;=$R45, OR($L45=2300, $L45&lt;$S45), OR($L45&lt;&gt;"", $O45&lt;&gt;"")))</formula>
    </cfRule>
  </conditionalFormatting>
  <conditionalFormatting sqref="L46">
    <cfRule type="expression" dxfId="3074" priority="7187">
      <formula>OR(AND($L46&lt;&gt;2300, $M46&lt;=$L46, OR($O46=2300, $O46&lt;$M46), OR($O46&lt;&gt;"", $R46&lt;&gt;"")), AND($O46&lt;&gt;2300, $P46&lt;=$O46, OR($R46=2300, $R46&lt;$P46), OR($R46&lt;&gt;"", $L46&lt;&gt;"")), AND($R46&lt;&gt;2300, $S46&lt;=$R46, OR($L46=2300, $L46&lt;$S46), OR($L46&lt;&gt;"", $O46&lt;&gt;"")))</formula>
    </cfRule>
  </conditionalFormatting>
  <conditionalFormatting sqref="L47:L49">
    <cfRule type="expression" dxfId="3073" priority="7189">
      <formula>OR(AND($L47&lt;&gt;2300, $M47&lt;=$L47, OR($O48=2300, $O48&lt;$M47), OR($O48&lt;&gt;"", $R48&lt;&gt;"")), AND($O48&lt;&gt;2300, $P48&lt;=$O48, OR($R48=2300, $R48&lt;$P48), OR($R48&lt;&gt;"", $L47&lt;&gt;"")), AND($R48&lt;&gt;2300, $S48&lt;=$R48, OR($L47=2300, $L47&lt;$S48), OR($L47&lt;&gt;"", $O48&lt;&gt;"")))</formula>
    </cfRule>
  </conditionalFormatting>
  <conditionalFormatting sqref="L50">
    <cfRule type="expression" dxfId="3072" priority="7186">
      <formula>OR(AND($L50&lt;&gt;2300, $M50&lt;=$L50, OR($O51=2300, $O51&lt;$M50), OR($O51&lt;&gt;"", $R51&lt;&gt;"")), AND($O51&lt;&gt;2300, $P51&lt;=$O51, OR($R51=2300, $R51&lt;$P51), OR($R51&lt;&gt;"", $L50&lt;&gt;"")), AND($R51&lt;&gt;2300, $S51&lt;=$R51, OR($L50=2300, $L50&lt;$S51), OR($L50&lt;&gt;"", $O51&lt;&gt;"")))</formula>
    </cfRule>
  </conditionalFormatting>
  <conditionalFormatting sqref="O45:P50">
    <cfRule type="expression" dxfId="3071" priority="7185">
      <formula>AND(V45&lt;=U45, O45&lt;V45, O45&lt;&gt;"")</formula>
    </cfRule>
  </conditionalFormatting>
  <conditionalFormatting sqref="R45:R50">
    <cfRule type="expression" dxfId="3070" priority="7183">
      <formula>AND(#REF!&lt;=X45, R45&lt;#REF!, R45&lt;&gt;"")</formula>
    </cfRule>
  </conditionalFormatting>
  <conditionalFormatting sqref="S45:S50">
    <cfRule type="expression" dxfId="3069" priority="7184">
      <formula>AND(#REF!&lt;=#REF!, S45&lt;#REF!, S45&lt;&gt;"")</formula>
    </cfRule>
  </conditionalFormatting>
  <conditionalFormatting sqref="L52:L57">
    <cfRule type="expression" dxfId="3068" priority="7180">
      <formula>OR(AND($L52&lt;&gt;2300, $M52&lt;=$L52, OR($O52=2300, $O52&lt;$M52), OR($O52&lt;&gt;"", $R52&lt;&gt;"")), AND($O52&lt;&gt;2300, $P52&lt;=$O52, OR($R52=2300, $R52&lt;$P52), OR($R52&lt;&gt;"", $L52&lt;&gt;"")), AND($R52&lt;&gt;2300, $S52&lt;=$R52, OR($L52=2300, $L52&lt;$S52), OR($L52&lt;&gt;"", $O52&lt;&gt;"")))</formula>
    </cfRule>
  </conditionalFormatting>
  <conditionalFormatting sqref="O52:P57">
    <cfRule type="expression" dxfId="3067" priority="7179">
      <formula>AND(V52&lt;=U52, O52&lt;V52, O52&lt;&gt;"")</formula>
    </cfRule>
  </conditionalFormatting>
  <conditionalFormatting sqref="R52:R57">
    <cfRule type="expression" dxfId="3066" priority="7181">
      <formula>AND(#REF!&lt;=X52, R52&lt;#REF!, R52&lt;&gt;"")</formula>
    </cfRule>
  </conditionalFormatting>
  <conditionalFormatting sqref="S52:S57">
    <cfRule type="expression" dxfId="3065" priority="7182">
      <formula>AND(#REF!&lt;=#REF!, S52&lt;#REF!, S52&lt;&gt;"")</formula>
    </cfRule>
  </conditionalFormatting>
  <conditionalFormatting sqref="H53:H56">
    <cfRule type="expression" dxfId="3064" priority="7178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I53:I56">
    <cfRule type="expression" dxfId="3063" priority="7177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H52">
    <cfRule type="expression" dxfId="3062" priority="7175">
      <formula>AND(OR(YEAR($H52)&gt;YEAR($I52), AND(YEAR($H52)=YEAR($I52), MONTH($H52)&gt;MONTH($I52)), AND(YEAR($H52)=YEAR($I52), MONTH($H52)=MONTH($I52), DAY($H52&gt;=$I52))), $H52&lt;&gt;"", $I52&lt;&gt;"")</formula>
    </cfRule>
  </conditionalFormatting>
  <conditionalFormatting sqref="I52">
    <cfRule type="expression" dxfId="3061" priority="7174">
      <formula>AND(OR(YEAR($H52)&gt;YEAR($I52), AND(YEAR($H52)=YEAR($I52), MONTH($H52)&gt;MONTH($I52)), AND(YEAR($H52)=YEAR($I52), MONTH($H52)=MONTH($I52), DAY($H52&gt;=$I52))), $H52&lt;&gt;"", $I52&lt;&gt;"")</formula>
    </cfRule>
  </conditionalFormatting>
  <conditionalFormatting sqref="H53">
    <cfRule type="expression" dxfId="3060" priority="7173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I53">
    <cfRule type="expression" dxfId="3059" priority="7172">
      <formula>AND(OR(YEAR($H53)&gt;YEAR($I53), AND(YEAR($H53)=YEAR($I53), MONTH($H53)&gt;MONTH($I53)), AND(YEAR($H53)=YEAR($I53), MONTH($H53)=MONTH($I53), DAY($H53&gt;=$I53))), $H53&lt;&gt;"", $I53&lt;&gt;"")</formula>
    </cfRule>
  </conditionalFormatting>
  <conditionalFormatting sqref="H57">
    <cfRule type="expression" dxfId="3058" priority="7171">
      <formula>AND(OR(YEAR($H57)&gt;YEAR($I57), AND(YEAR($H57)=YEAR($I57), MONTH($H57)&gt;MONTH($I57)), AND(YEAR($H57)=YEAR($I57), MONTH($H57)=MONTH($I57), DAY($H57&gt;=$I57))), $H57&lt;&gt;"", $I57&lt;&gt;"")</formula>
    </cfRule>
  </conditionalFormatting>
  <conditionalFormatting sqref="I57">
    <cfRule type="expression" dxfId="3057" priority="7170">
      <formula>AND(OR(YEAR($H57)&gt;YEAR($I57), AND(YEAR($H57)=YEAR($I57), MONTH($H57)&gt;MONTH($I57)), AND(YEAR($H57)=YEAR($I57), MONTH($H57)=MONTH($I57), DAY($H57&gt;=$I57))), $H57&lt;&gt;"", $I57&lt;&gt;"")</formula>
    </cfRule>
  </conditionalFormatting>
  <conditionalFormatting sqref="L58:L61">
    <cfRule type="expression" dxfId="3056" priority="7167">
      <formula>OR(AND($L58&lt;&gt;2300, $M58&lt;=$L58, OR($O58=2300, $O58&lt;$M58), OR($O58&lt;&gt;"", $R58&lt;&gt;"")), AND($O58&lt;&gt;2300, $P58&lt;=$O58, OR($R58=2300, $R58&lt;$P58), OR($R58&lt;&gt;"", $L58&lt;&gt;"")), AND($R58&lt;&gt;2300, $S58&lt;=$R58, OR($L58=2300, $L58&lt;$S58), OR($L58&lt;&gt;"", $O58&lt;&gt;"")))</formula>
    </cfRule>
  </conditionalFormatting>
  <conditionalFormatting sqref="O58:P61">
    <cfRule type="expression" dxfId="3055" priority="7166">
      <formula>AND(V58&lt;=U58, O58&lt;V58, O58&lt;&gt;"")</formula>
    </cfRule>
  </conditionalFormatting>
  <conditionalFormatting sqref="R58:R61">
    <cfRule type="expression" dxfId="3054" priority="7168">
      <formula>AND(#REF!&lt;=X58, R58&lt;#REF!, R58&lt;&gt;"")</formula>
    </cfRule>
  </conditionalFormatting>
  <conditionalFormatting sqref="S58:S61">
    <cfRule type="expression" dxfId="3053" priority="7169">
      <formula>AND(#REF!&lt;=#REF!, S58&lt;#REF!, S58&lt;&gt;"")</formula>
    </cfRule>
  </conditionalFormatting>
  <conditionalFormatting sqref="H59:H61">
    <cfRule type="expression" dxfId="3052" priority="7165">
      <formula>AND(OR(YEAR($H59)&gt;YEAR($I59), AND(YEAR($H59)=YEAR($I59), MONTH($H59)&gt;MONTH($I59)), AND(YEAR($H59)=YEAR($I59), MONTH($H59)=MONTH($I59), DAY($H59&gt;=$I59))), $H59&lt;&gt;"", $I59&lt;&gt;"")</formula>
    </cfRule>
  </conditionalFormatting>
  <conditionalFormatting sqref="I59:I61">
    <cfRule type="expression" dxfId="3051" priority="7164">
      <formula>AND(OR(YEAR($H59)&gt;YEAR($I59), AND(YEAR($H59)=YEAR($I59), MONTH($H59)&gt;MONTH($I59)), AND(YEAR($H59)=YEAR($I59), MONTH($H59)=MONTH($I59), DAY($H59&gt;=$I59))), $H59&lt;&gt;"", $I59&lt;&gt;"")</formula>
    </cfRule>
  </conditionalFormatting>
  <conditionalFormatting sqref="H63">
    <cfRule type="expression" dxfId="3050" priority="7161">
      <formula>AND(OR(YEAR($H63)&gt;YEAR($I63), AND(YEAR($H63)=YEAR($I63), MONTH($H63)&gt;MONTH($I63)), AND(YEAR($H63)=YEAR($I63), MONTH($H63)=MONTH($I63), DAY($H63&gt;=$I63))), $H63&lt;&gt;"", $I63&lt;&gt;"")</formula>
    </cfRule>
  </conditionalFormatting>
  <conditionalFormatting sqref="I63">
    <cfRule type="expression" dxfId="3049" priority="7160">
      <formula>AND(OR(YEAR($H63)&gt;YEAR($I63), AND(YEAR($H63)=YEAR($I63), MONTH($H63)&gt;MONTH($I63)), AND(YEAR($H63)=YEAR($I63), MONTH($H63)=MONTH($I63), DAY($H63&gt;=$I63))), $H63&lt;&gt;"", $I63&lt;&gt;"")</formula>
    </cfRule>
  </conditionalFormatting>
  <conditionalFormatting sqref="R66">
    <cfRule type="expression" dxfId="3048" priority="7150">
      <formula>OR(AND($L66&lt;&gt;2300, $M66&lt;=$L66, OR($O66=2300, $O66&lt;$M66), OR($O66&lt;&gt;"", $R66&lt;&gt;"")), AND($O66&lt;&gt;2300, $P66&lt;=$O66, OR($R66=2300, $R66&lt;$P66), OR($R66&lt;&gt;"", $L66&lt;&gt;"")), AND($R66&lt;&gt;2300, $S66&lt;=$R66, OR($L66=2300, $L66&lt;$S66), OR($L66&lt;&gt;"", $O66&lt;&gt;"")))</formula>
    </cfRule>
  </conditionalFormatting>
  <conditionalFormatting sqref="L63">
    <cfRule type="expression" dxfId="3047" priority="7159">
      <formula>OR(AND($L63&lt;&gt;2300, $M63&lt;=$L63, OR($O63=2300, $O63&lt;$M63), OR($O63&lt;&gt;"", $R63&lt;&gt;"")), AND($O63&lt;&gt;2300, $P63&lt;=$O63, OR($R63=2300, $R63&lt;$P63), OR($R63&lt;&gt;"", $L63&lt;&gt;"")), AND($R63&lt;&gt;2300, $S63&lt;=$R63, OR($L63=2300, $L63&lt;$S63), OR($L63&lt;&gt;"", $O63&lt;&gt;"")))</formula>
    </cfRule>
  </conditionalFormatting>
  <conditionalFormatting sqref="O63:P63">
    <cfRule type="expression" dxfId="3046" priority="7158">
      <formula>AND(V63&lt;=U63, O63&lt;V63, O63&lt;&gt;"")</formula>
    </cfRule>
  </conditionalFormatting>
  <conditionalFormatting sqref="R63">
    <cfRule type="expression" dxfId="3045" priority="7156">
      <formula>AND(#REF!&lt;=X63, R63&lt;#REF!, R63&lt;&gt;"")</formula>
    </cfRule>
  </conditionalFormatting>
  <conditionalFormatting sqref="S63">
    <cfRule type="expression" dxfId="3044" priority="7157">
      <formula>AND(#REF!&lt;=#REF!, S63&lt;#REF!, S63&lt;&gt;"")</formula>
    </cfRule>
  </conditionalFormatting>
  <conditionalFormatting sqref="H64:H65">
    <cfRule type="expression" dxfId="3043" priority="7155">
      <formula>AND(OR(YEAR($H64)&gt;YEAR($I64), AND(YEAR($H64)=YEAR($I64), MONTH($H64)&gt;MONTH($I64)), AND(YEAR($H64)=YEAR($I64), MONTH($H64)=MONTH($I64), DAY($H64&gt;=$I64))), $H64&lt;&gt;"", $I64&lt;&gt;"")</formula>
    </cfRule>
  </conditionalFormatting>
  <conditionalFormatting sqref="I64:I65">
    <cfRule type="expression" dxfId="3042" priority="7154">
      <formula>AND(OR(YEAR($H64)&gt;YEAR($I64), AND(YEAR($H64)=YEAR($I64), MONTH($H64)&gt;MONTH($I64)), AND(YEAR($H64)=YEAR($I64), MONTH($H64)=MONTH($I64), DAY($H64&gt;=$I64))), $H64&lt;&gt;"", $I64&lt;&gt;"")</formula>
    </cfRule>
  </conditionalFormatting>
  <conditionalFormatting sqref="H66">
    <cfRule type="expression" dxfId="3041" priority="7153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I66">
    <cfRule type="expression" dxfId="3040" priority="7152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O66">
    <cfRule type="expression" dxfId="3039" priority="7151">
      <formula>OR(AND($L66&lt;&gt;2300, $M66&lt;=$L66, OR($O66=2300, $O66&lt;$M66), OR($O66&lt;&gt;"", $R66&lt;&gt;"")), AND($O66&lt;&gt;2300, $P66&lt;=$O66, OR($R66=2300, $R66&lt;$P66), OR($R66&lt;&gt;"", $L66&lt;&gt;"")), AND($R66&lt;&gt;2300, $S66&lt;=$R66, OR($L66=2300, $L66&lt;$S66), OR($L66&lt;&gt;"", $O66&lt;&gt;"")))</formula>
    </cfRule>
  </conditionalFormatting>
  <conditionalFormatting sqref="H67">
    <cfRule type="expression" dxfId="3038" priority="7149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I67">
    <cfRule type="expression" dxfId="3037" priority="7148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L67">
    <cfRule type="expression" dxfId="3036" priority="7147">
      <formula>OR(AND($L67&lt;&gt;2300, $M67&lt;=$L67, OR($O67=2300, $O67&lt;$M67), OR($O67&lt;&gt;"", $R67&lt;&gt;"")), AND($O67&lt;&gt;2300, $P67&lt;=$O67, OR($R67=2300, $R67&lt;$P67), OR($R67&lt;&gt;"", $L67&lt;&gt;"")), AND($R67&lt;&gt;2300, $S67&lt;=$R67, OR($L67=2300, $L67&lt;$S67), OR($L67&lt;&gt;"", $O67&lt;&gt;"")))</formula>
    </cfRule>
  </conditionalFormatting>
  <conditionalFormatting sqref="O67">
    <cfRule type="expression" dxfId="3035" priority="7146">
      <formula>OR(AND($L67&lt;&gt;2300, $M67&lt;=$L67, OR($O67=2300, $O67&lt;$M67), OR($O67&lt;&gt;"", $R67&lt;&gt;"")), AND($O67&lt;&gt;2300, $P67&lt;=$O67, OR($R67=2300, $R67&lt;$P67), OR($R67&lt;&gt;"", $L67&lt;&gt;"")), AND($R67&lt;&gt;2300, $S67&lt;=$R67, OR($L67=2300, $L67&lt;$S67), OR($L67&lt;&gt;"", $O67&lt;&gt;"")))</formula>
    </cfRule>
  </conditionalFormatting>
  <conditionalFormatting sqref="R67">
    <cfRule type="expression" dxfId="3034" priority="7145">
      <formula>OR(AND($L67&lt;&gt;2300, $M67&lt;=$L67, OR($O67=2300, $O67&lt;$M67), OR($O67&lt;&gt;"", $R67&lt;&gt;"")), AND($O67&lt;&gt;2300, $P67&lt;=$O67, OR($R67=2300, $R67&lt;$P67), OR($R67&lt;&gt;"", $L67&lt;&gt;"")), AND($R67&lt;&gt;2300, $S67&lt;=$R67, OR($L67=2300, $L67&lt;$S67), OR($L67&lt;&gt;"", $O67&lt;&gt;"")))</formula>
    </cfRule>
  </conditionalFormatting>
  <conditionalFormatting sqref="L68:L69">
    <cfRule type="expression" dxfId="3033" priority="7142">
      <formula>OR(AND($L68&lt;&gt;2300, $M68&lt;=$L68, OR($O68=2300, $O68&lt;$M68), OR($O68&lt;&gt;"", $R68&lt;&gt;"")), AND($O68&lt;&gt;2300, $P68&lt;=$O68, OR($R68=2300, $R68&lt;$P68), OR($R68&lt;&gt;"", $L68&lt;&gt;"")), AND($R68&lt;&gt;2300, $S68&lt;=$R68, OR($L68=2300, $L68&lt;$S68), OR($L68&lt;&gt;"", $O68&lt;&gt;"")))</formula>
    </cfRule>
  </conditionalFormatting>
  <conditionalFormatting sqref="O102:P111 O117:P119 O126:P127 O131:P131">
    <cfRule type="expression" dxfId="3032" priority="7141">
      <formula>AND(V102&lt;=U102, O102&lt;V102, O102&lt;&gt;"")</formula>
    </cfRule>
  </conditionalFormatting>
  <conditionalFormatting sqref="R103 R105 R107:R111 R117:R119 R127 R131">
    <cfRule type="expression" dxfId="3031" priority="7143">
      <formula>AND(#REF!&lt;=X103, R103&lt;#REF!, R103&lt;&gt;"")</formula>
    </cfRule>
  </conditionalFormatting>
  <conditionalFormatting sqref="S103 S105 S107:S111 S117:S119 S127 S131">
    <cfRule type="expression" dxfId="3030" priority="7144">
      <formula>AND(#REF!&lt;=#REF!, S103&lt;#REF!, S103&lt;&gt;"")</formula>
    </cfRule>
  </conditionalFormatting>
  <conditionalFormatting sqref="H69">
    <cfRule type="expression" dxfId="3029" priority="7140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I69">
    <cfRule type="expression" dxfId="3028" priority="7139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O68:O69">
    <cfRule type="expression" dxfId="3027" priority="7137">
      <formula>OR(AND($L68&lt;&gt;2300, $M68&lt;=$L68, OR($O68=2300, $O68&lt;$M68), OR($O68&lt;&gt;"", $R68&lt;&gt;"")), AND($O68&lt;&gt;2300, $P68&lt;=$O68, OR($R68=2300, $R68&lt;$P68), OR($R68&lt;&gt;"", $L68&lt;&gt;"")), AND($R68&lt;&gt;2300, $S68&lt;=$R68, OR($L68=2300, $L68&lt;$S68), OR($L68&lt;&gt;"", $O68&lt;&gt;"")))</formula>
    </cfRule>
  </conditionalFormatting>
  <conditionalFormatting sqref="R68:R69">
    <cfRule type="expression" dxfId="3026" priority="7136">
      <formula>OR(AND($L68&lt;&gt;2300, $M68&lt;=$L68, OR($O68=2300, $O68&lt;$M68), OR($O68&lt;&gt;"", $R68&lt;&gt;"")), AND($O68&lt;&gt;2300, $P68&lt;=$O68, OR($R68=2300, $R68&lt;$P68), OR($R68&lt;&gt;"", $L68&lt;&gt;"")), AND($R68&lt;&gt;2300, $S68&lt;=$R68, OR($L68=2300, $L68&lt;$S68), OR($L68&lt;&gt;"", $O68&lt;&gt;"")))</formula>
    </cfRule>
  </conditionalFormatting>
  <conditionalFormatting sqref="H70">
    <cfRule type="expression" dxfId="3025" priority="7135">
      <formula>AND(OR(YEAR($H70)&gt;YEAR($I70), AND(YEAR($H70)=YEAR($I70), MONTH($H70)&gt;MONTH($I70)), AND(YEAR($H70)=YEAR($I70), MONTH($H70)=MONTH($I70), DAY($H70&gt;=$I70))), $H70&lt;&gt;"", $I70&lt;&gt;"")</formula>
    </cfRule>
  </conditionalFormatting>
  <conditionalFormatting sqref="I70">
    <cfRule type="expression" dxfId="3024" priority="7134">
      <formula>AND(OR(YEAR($H70)&gt;YEAR($I70), AND(YEAR($H70)=YEAR($I70), MONTH($H70)&gt;MONTH($I70)), AND(YEAR($H70)=YEAR($I70), MONTH($H70)=MONTH($I70), DAY($H70&gt;=$I70))), $H70&lt;&gt;"", $I70&lt;&gt;"")</formula>
    </cfRule>
  </conditionalFormatting>
  <conditionalFormatting sqref="H80">
    <cfRule type="expression" dxfId="3023" priority="7133">
      <formula>AND(OR(YEAR($H80)&gt;YEAR($I80), AND(YEAR($H80)=YEAR($I80), MONTH($H80)&gt;MONTH($I80)), AND(YEAR($H80)=YEAR($I80), MONTH($H80)=MONTH($I80), DAY($H80&gt;=$I80))), $H80&lt;&gt;"", $I80&lt;&gt;"")</formula>
    </cfRule>
  </conditionalFormatting>
  <conditionalFormatting sqref="I80">
    <cfRule type="expression" dxfId="3022" priority="7132">
      <formula>AND(OR(YEAR($H80)&gt;YEAR($I80), AND(YEAR($H80)=YEAR($I80), MONTH($H80)&gt;MONTH($I80)), AND(YEAR($H80)=YEAR($I80), MONTH($H80)=MONTH($I80), DAY($H80&gt;=$I80))), $H80&lt;&gt;"", $I80&lt;&gt;"")</formula>
    </cfRule>
  </conditionalFormatting>
  <conditionalFormatting sqref="H79">
    <cfRule type="expression" dxfId="3021" priority="7131">
      <formula>AND(OR(YEAR($H79)&gt;YEAR($I79), AND(YEAR($H79)=YEAR($I79), MONTH($H79)&gt;MONTH($I79)), AND(YEAR($H79)=YEAR($I79), MONTH($H79)=MONTH($I79), DAY($H79&gt;=$I79))), $H79&lt;&gt;"", $I79&lt;&gt;"")</formula>
    </cfRule>
  </conditionalFormatting>
  <conditionalFormatting sqref="I79">
    <cfRule type="expression" dxfId="3020" priority="7130">
      <formula>AND(OR(YEAR($H79)&gt;YEAR($I79), AND(YEAR($H79)=YEAR($I79), MONTH($H79)&gt;MONTH($I79)), AND(YEAR($H79)=YEAR($I79), MONTH($H79)=MONTH($I79), DAY($H79&gt;=$I79))), $H79&lt;&gt;"", $I79&lt;&gt;"")</formula>
    </cfRule>
  </conditionalFormatting>
  <conditionalFormatting sqref="H78">
    <cfRule type="expression" dxfId="3019" priority="7129">
      <formula>AND(OR(YEAR($H78)&gt;YEAR($I78), AND(YEAR($H78)=YEAR($I78), MONTH($H78)&gt;MONTH($I78)), AND(YEAR($H78)=YEAR($I78), MONTH($H78)=MONTH($I78), DAY($H78&gt;=$I78))), $H78&lt;&gt;"", $I78&lt;&gt;"")</formula>
    </cfRule>
  </conditionalFormatting>
  <conditionalFormatting sqref="I78">
    <cfRule type="expression" dxfId="3018" priority="7128">
      <formula>AND(OR(YEAR($H78)&gt;YEAR($I78), AND(YEAR($H78)=YEAR($I78), MONTH($H78)&gt;MONTH($I78)), AND(YEAR($H78)=YEAR($I78), MONTH($H78)=MONTH($I78), DAY($H78&gt;=$I78))), $H78&lt;&gt;"", $I78&lt;&gt;"")</formula>
    </cfRule>
  </conditionalFormatting>
  <conditionalFormatting sqref="H77">
    <cfRule type="expression" dxfId="3017" priority="7127">
      <formula>AND(OR(YEAR($H77)&gt;YEAR($I77), AND(YEAR($H77)=YEAR($I77), MONTH($H77)&gt;MONTH($I77)), AND(YEAR($H77)=YEAR($I77), MONTH($H77)=MONTH($I77), DAY($H77&gt;=$I77))), $H77&lt;&gt;"", $I77&lt;&gt;"")</formula>
    </cfRule>
  </conditionalFormatting>
  <conditionalFormatting sqref="I77">
    <cfRule type="expression" dxfId="3016" priority="7126">
      <formula>AND(OR(YEAR($H77)&gt;YEAR($I77), AND(YEAR($H77)=YEAR($I77), MONTH($H77)&gt;MONTH($I77)), AND(YEAR($H77)=YEAR($I77), MONTH($H77)=MONTH($I77), DAY($H77&gt;=$I77))), $H77&lt;&gt;"", $I77&lt;&gt;"")</formula>
    </cfRule>
  </conditionalFormatting>
  <conditionalFormatting sqref="H76">
    <cfRule type="expression" dxfId="3015" priority="7125">
      <formula>AND(OR(YEAR($H76)&gt;YEAR($I76), AND(YEAR($H76)=YEAR($I76), MONTH($H76)&gt;MONTH($I76)), AND(YEAR($H76)=YEAR($I76), MONTH($H76)=MONTH($I76), DAY($H76&gt;=$I76))), $H76&lt;&gt;"", $I76&lt;&gt;"")</formula>
    </cfRule>
  </conditionalFormatting>
  <conditionalFormatting sqref="I76">
    <cfRule type="expression" dxfId="3014" priority="7124">
      <formula>AND(OR(YEAR($H76)&gt;YEAR($I76), AND(YEAR($H76)=YEAR($I76), MONTH($H76)&gt;MONTH($I76)), AND(YEAR($H76)=YEAR($I76), MONTH($H76)=MONTH($I76), DAY($H76&gt;=$I76))), $H76&lt;&gt;"", $I76&lt;&gt;"")</formula>
    </cfRule>
  </conditionalFormatting>
  <conditionalFormatting sqref="H74">
    <cfRule type="expression" dxfId="3013" priority="7123">
      <formula>AND(OR(YEAR($H74)&gt;YEAR($I74), AND(YEAR($H74)=YEAR($I74), MONTH($H74)&gt;MONTH($I74)), AND(YEAR($H74)=YEAR($I74), MONTH($H74)=MONTH($I74), DAY($H74&gt;=$I74))), $H74&lt;&gt;"", $I74&lt;&gt;"")</formula>
    </cfRule>
  </conditionalFormatting>
  <conditionalFormatting sqref="I74">
    <cfRule type="expression" dxfId="3012" priority="7122">
      <formula>AND(OR(YEAR($H74)&gt;YEAR($I74), AND(YEAR($H74)=YEAR($I74), MONTH($H74)&gt;MONTH($I74)), AND(YEAR($H74)=YEAR($I74), MONTH($H74)=MONTH($I74), DAY($H74&gt;=$I74))), $H74&lt;&gt;"", $I74&lt;&gt;"")</formula>
    </cfRule>
  </conditionalFormatting>
  <conditionalFormatting sqref="H72">
    <cfRule type="expression" dxfId="3011" priority="7121">
      <formula>AND(OR(YEAR($H72)&gt;YEAR($I72), AND(YEAR($H72)=YEAR($I72), MONTH($H72)&gt;MONTH($I72)), AND(YEAR($H72)=YEAR($I72), MONTH($H72)=MONTH($I72), DAY($H72&gt;=$I72))), $H72&lt;&gt;"", $I72&lt;&gt;"")</formula>
    </cfRule>
  </conditionalFormatting>
  <conditionalFormatting sqref="I72">
    <cfRule type="expression" dxfId="3010" priority="7120">
      <formula>AND(OR(YEAR($H72)&gt;YEAR($I72), AND(YEAR($H72)=YEAR($I72), MONTH($H72)&gt;MONTH($I72)), AND(YEAR($H72)=YEAR($I72), MONTH($H72)=MONTH($I72), DAY($H72&gt;=$I72))), $H72&lt;&gt;"", $I72&lt;&gt;"")</formula>
    </cfRule>
  </conditionalFormatting>
  <conditionalFormatting sqref="H71">
    <cfRule type="expression" dxfId="3009" priority="7119">
      <formula>AND(OR(YEAR($H71)&gt;YEAR($I71), AND(YEAR($H71)=YEAR($I71), MONTH($H71)&gt;MONTH($I71)), AND(YEAR($H71)=YEAR($I71), MONTH($H71)=MONTH($I71), DAY($H71&gt;=$I71))), $H71&lt;&gt;"", $I71&lt;&gt;"")</formula>
    </cfRule>
  </conditionalFormatting>
  <conditionalFormatting sqref="I71">
    <cfRule type="expression" dxfId="3008" priority="7118">
      <formula>AND(OR(YEAR($H71)&gt;YEAR($I71), AND(YEAR($H71)=YEAR($I71), MONTH($H71)&gt;MONTH($I71)), AND(YEAR($H71)=YEAR($I71), MONTH($H71)=MONTH($I71), DAY($H71&gt;=$I71))), $H71&lt;&gt;"", $I71&lt;&gt;"")</formula>
    </cfRule>
  </conditionalFormatting>
  <conditionalFormatting sqref="H73">
    <cfRule type="expression" dxfId="3007" priority="7117">
      <formula>AND(OR(YEAR($H73)&gt;YEAR($I73), AND(YEAR($H73)=YEAR($I73), MONTH($H73)&gt;MONTH($I73)), AND(YEAR($H73)=YEAR($I73), MONTH($H73)=MONTH($I73), DAY($H73&gt;=$I73))), $H73&lt;&gt;"", $I73&lt;&gt;"")</formula>
    </cfRule>
  </conditionalFormatting>
  <conditionalFormatting sqref="I73">
    <cfRule type="expression" dxfId="3006" priority="7116">
      <formula>AND(OR(YEAR($H73)&gt;YEAR($I73), AND(YEAR($H73)=YEAR($I73), MONTH($H73)&gt;MONTH($I73)), AND(YEAR($H73)=YEAR($I73), MONTH($H73)=MONTH($I73), DAY($H73&gt;=$I73))), $H73&lt;&gt;"", $I73&lt;&gt;"")</formula>
    </cfRule>
  </conditionalFormatting>
  <conditionalFormatting sqref="H80">
    <cfRule type="expression" dxfId="3005" priority="7115">
      <formula>AND(OR(YEAR($H80)&gt;YEAR($I80), AND(YEAR($H80)=YEAR($I80), MONTH($H80)&gt;MONTH($I80)), AND(YEAR($H80)=YEAR($I80), MONTH($H80)=MONTH($I80), DAY($H80&gt;=$I80))), $H80&lt;&gt;"", $I80&lt;&gt;"")</formula>
    </cfRule>
  </conditionalFormatting>
  <conditionalFormatting sqref="I80">
    <cfRule type="expression" dxfId="3004" priority="7114">
      <formula>AND(OR(YEAR($H80)&gt;YEAR($I80), AND(YEAR($H80)=YEAR($I80), MONTH($H80)&gt;MONTH($I80)), AND(YEAR($H80)=YEAR($I80), MONTH($H80)=MONTH($I80), DAY($H80&gt;=$I80))), $H80&lt;&gt;"", $I80&lt;&gt;"")</formula>
    </cfRule>
  </conditionalFormatting>
  <conditionalFormatting sqref="H79">
    <cfRule type="expression" dxfId="3003" priority="7113">
      <formula>AND(OR(YEAR($H79)&gt;YEAR($I79), AND(YEAR($H79)=YEAR($I79), MONTH($H79)&gt;MONTH($I79)), AND(YEAR($H79)=YEAR($I79), MONTH($H79)=MONTH($I79), DAY($H79&gt;=$I79))), $H79&lt;&gt;"", $I79&lt;&gt;"")</formula>
    </cfRule>
  </conditionalFormatting>
  <conditionalFormatting sqref="I79">
    <cfRule type="expression" dxfId="3002" priority="7112">
      <formula>AND(OR(YEAR($H79)&gt;YEAR($I79), AND(YEAR($H79)=YEAR($I79), MONTH($H79)&gt;MONTH($I79)), AND(YEAR($H79)=YEAR($I79), MONTH($H79)=MONTH($I79), DAY($H79&gt;=$I79))), $H79&lt;&gt;"", $I79&lt;&gt;"")</formula>
    </cfRule>
  </conditionalFormatting>
  <conditionalFormatting sqref="H78">
    <cfRule type="expression" dxfId="3001" priority="7111">
      <formula>AND(OR(YEAR($H78)&gt;YEAR($I78), AND(YEAR($H78)=YEAR($I78), MONTH($H78)&gt;MONTH($I78)), AND(YEAR($H78)=YEAR($I78), MONTH($H78)=MONTH($I78), DAY($H78&gt;=$I78))), $H78&lt;&gt;"", $I78&lt;&gt;"")</formula>
    </cfRule>
  </conditionalFormatting>
  <conditionalFormatting sqref="I78">
    <cfRule type="expression" dxfId="3000" priority="7110">
      <formula>AND(OR(YEAR($H78)&gt;YEAR($I78), AND(YEAR($H78)=YEAR($I78), MONTH($H78)&gt;MONTH($I78)), AND(YEAR($H78)=YEAR($I78), MONTH($H78)=MONTH($I78), DAY($H78&gt;=$I78))), $H78&lt;&gt;"", $I78&lt;&gt;"")</formula>
    </cfRule>
  </conditionalFormatting>
  <conditionalFormatting sqref="L70:L78">
    <cfRule type="expression" dxfId="2999" priority="7109">
      <formula>OR(AND($L70&lt;&gt;2300, $M70&lt;=$L70, OR($O70=2300, $O70&lt;$M70), OR($O70&lt;&gt;"", $R70&lt;&gt;"")), AND($O70&lt;&gt;2300, $P70&lt;=$O70, OR($R70=2300, $R70&lt;$P70), OR($R70&lt;&gt;"", $L70&lt;&gt;"")), AND($R70&lt;&gt;2300, $S70&lt;=$R70, OR($L70=2300, $L70&lt;$S70), OR($L70&lt;&gt;"", $O70&lt;&gt;"")))</formula>
    </cfRule>
  </conditionalFormatting>
  <conditionalFormatting sqref="L79:L80">
    <cfRule type="expression" dxfId="2998" priority="7108">
      <formula>OR(AND($L79&lt;&gt;2300, $M79&lt;=$L79, OR($O79=2300, $O79&lt;$M79), OR($O79&lt;&gt;"", $R79&lt;&gt;"")), AND($O79&lt;&gt;2300, $P79&lt;=$O79, OR($R79=2300, $R79&lt;$P79), OR($R79&lt;&gt;"", $L79&lt;&gt;"")), AND($R79&lt;&gt;2300, $S79&lt;=$R79, OR($L79=2300, $L79&lt;$S79), OR($L79&lt;&gt;"", $O79&lt;&gt;"")))</formula>
    </cfRule>
  </conditionalFormatting>
  <conditionalFormatting sqref="O75:P77">
    <cfRule type="expression" dxfId="2997" priority="7107">
      <formula>AND(V75&lt;=U75, O75&lt;V75, O75&lt;&gt;"")</formula>
    </cfRule>
  </conditionalFormatting>
  <conditionalFormatting sqref="O78">
    <cfRule type="expression" dxfId="2996" priority="7106">
      <formula>OR(AND($L78&lt;&gt;2300, $M78&lt;=$L78, OR($O78=2300, $O78&lt;$M78), OR($O78&lt;&gt;"", $R78&lt;&gt;"")), AND($O78&lt;&gt;2300, $P78&lt;=$O78, OR($R78=2300, $R78&lt;$P78), OR($R78&lt;&gt;"", $L78&lt;&gt;"")), AND($R78&lt;&gt;2300, $S78&lt;=$R78, OR($L78=2300, $L78&lt;$S78), OR($L78&lt;&gt;"", $O78&lt;&gt;"")))</formula>
    </cfRule>
  </conditionalFormatting>
  <conditionalFormatting sqref="O79:O80">
    <cfRule type="expression" dxfId="2995" priority="7105">
      <formula>OR(AND($L79&lt;&gt;2300, $M79&lt;=$L79, OR($O79=2300, $O79&lt;$M79), OR($O79&lt;&gt;"", $R79&lt;&gt;"")), AND($O79&lt;&gt;2300, $P79&lt;=$O79, OR($R79=2300, $R79&lt;$P79), OR($R79&lt;&gt;"", $L79&lt;&gt;"")), AND($R79&lt;&gt;2300, $S79&lt;=$R79, OR($L79=2300, $L79&lt;$S79), OR($L79&lt;&gt;"", $O79&lt;&gt;"")))</formula>
    </cfRule>
  </conditionalFormatting>
  <conditionalFormatting sqref="O70:O74">
    <cfRule type="expression" dxfId="2994" priority="7104">
      <formula>OR(AND($L70&lt;&gt;2300, $M70&lt;=$L70, OR($O70=2300, $O70&lt;$M70), OR($O70&lt;&gt;"", $R70&lt;&gt;"")), AND($O70&lt;&gt;2300, $P70&lt;=$O70, OR($R70=2300, $R70&lt;$P70), OR($R70&lt;&gt;"", $L70&lt;&gt;"")), AND($R70&lt;&gt;2300, $S70&lt;=$R70, OR($L70=2300, $L70&lt;$S70), OR($L70&lt;&gt;"", $O70&lt;&gt;"")))</formula>
    </cfRule>
  </conditionalFormatting>
  <conditionalFormatting sqref="R76:R77">
    <cfRule type="expression" dxfId="2993" priority="7102">
      <formula>AND(#REF!&lt;=X76, R76&lt;#REF!, R76&lt;&gt;"")</formula>
    </cfRule>
  </conditionalFormatting>
  <conditionalFormatting sqref="S76:S77">
    <cfRule type="expression" dxfId="2992" priority="7103">
      <formula>AND(#REF!&lt;=#REF!, S76&lt;#REF!, S76&lt;&gt;"")</formula>
    </cfRule>
  </conditionalFormatting>
  <conditionalFormatting sqref="R78">
    <cfRule type="expression" dxfId="2991" priority="7101">
      <formula>OR(AND($L78&lt;&gt;2300, $M78&lt;=$L78, OR($O78=2300, $O78&lt;$M78), OR($O78&lt;&gt;"", $R78&lt;&gt;"")), AND($O78&lt;&gt;2300, $P78&lt;=$O78, OR($R78=2300, $R78&lt;$P78), OR($R78&lt;&gt;"", $L78&lt;&gt;"")), AND($R78&lt;&gt;2300, $S78&lt;=$R78, OR($L78=2300, $L78&lt;$S78), OR($L78&lt;&gt;"", $O78&lt;&gt;"")))</formula>
    </cfRule>
  </conditionalFormatting>
  <conditionalFormatting sqref="R79:R80">
    <cfRule type="expression" dxfId="2990" priority="7100">
      <formula>OR(AND($L79&lt;&gt;2300, $M79&lt;=$L79, OR($O79=2300, $O79&lt;$M79), OR($O79&lt;&gt;"", $R79&lt;&gt;"")), AND($O79&lt;&gt;2300, $P79&lt;=$O79, OR($R79=2300, $R79&lt;$P79), OR($R79&lt;&gt;"", $L79&lt;&gt;"")), AND($R79&lt;&gt;2300, $S79&lt;=$R79, OR($L79=2300, $L79&lt;$S79), OR($L79&lt;&gt;"", $O79&lt;&gt;"")))</formula>
    </cfRule>
  </conditionalFormatting>
  <conditionalFormatting sqref="R70:R74">
    <cfRule type="expression" dxfId="2989" priority="7099">
      <formula>OR(AND($L70&lt;&gt;2300, $M70&lt;=$L70, OR($O70=2300, $O70&lt;$M70), OR($O70&lt;&gt;"", $R70&lt;&gt;"")), AND($O70&lt;&gt;2300, $P70&lt;=$O70, OR($R70=2300, $R70&lt;$P70), OR($R70&lt;&gt;"", $L70&lt;&gt;"")), AND($R70&lt;&gt;2300, $S70&lt;=$R70, OR($L70=2300, $L70&lt;$S70), OR($L70&lt;&gt;"", $O70&lt;&gt;"")))</formula>
    </cfRule>
  </conditionalFormatting>
  <conditionalFormatting sqref="R75:S75">
    <cfRule type="expression" dxfId="2988" priority="7098">
      <formula>AND(Y75&lt;=X75, R75&lt;Y75, R75&lt;&gt;"")</formula>
    </cfRule>
  </conditionalFormatting>
  <conditionalFormatting sqref="H86:H91">
    <cfRule type="expression" dxfId="2987" priority="7097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I86:I91">
    <cfRule type="expression" dxfId="2986" priority="7096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H81:H85">
    <cfRule type="expression" dxfId="2985" priority="7095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I81:I85">
    <cfRule type="expression" dxfId="2984" priority="7094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L86:L91">
    <cfRule type="expression" dxfId="2983" priority="7093">
      <formula>OR(AND($L86&lt;&gt;2300, $M86&lt;=$L86, OR($O86=2300, $O86&lt;$M86), OR($O86&lt;&gt;"", $R86&lt;&gt;"")), AND($O86&lt;&gt;2300, $P86&lt;=$O86, OR($R86=2300, $R86&lt;$P86), OR($R86&lt;&gt;"", $L86&lt;&gt;"")), AND($R86&lt;&gt;2300, $S86&lt;=$R86, OR($L86=2300, $L86&lt;$S86), OR($L86&lt;&gt;"", $O86&lt;&gt;"")))</formula>
    </cfRule>
  </conditionalFormatting>
  <conditionalFormatting sqref="L81:L85">
    <cfRule type="expression" dxfId="2982" priority="7092">
      <formula>OR(AND($L81&lt;&gt;2300, $M81&lt;=$L81, OR($O81=2300, $O81&lt;$M81), OR($O81&lt;&gt;"", $R81&lt;&gt;"")), AND($O81&lt;&gt;2300, $P81&lt;=$O81, OR($R81=2300, $R81&lt;$P81), OR($R81&lt;&gt;"", $L81&lt;&gt;"")), AND($R81&lt;&gt;2300, $S81&lt;=$R81, OR($L81=2300, $L81&lt;$S81), OR($L81&lt;&gt;"", $O81&lt;&gt;"")))</formula>
    </cfRule>
  </conditionalFormatting>
  <conditionalFormatting sqref="O81:P91">
    <cfRule type="expression" dxfId="2981" priority="7091">
      <formula>AND(V81&lt;=U81, O81&lt;V81, O81&lt;&gt;"")</formula>
    </cfRule>
  </conditionalFormatting>
  <conditionalFormatting sqref="R86:R91">
    <cfRule type="expression" dxfId="2980" priority="7089">
      <formula>AND(#REF!&lt;=X86, R86&lt;#REF!, R86&lt;&gt;"")</formula>
    </cfRule>
  </conditionalFormatting>
  <conditionalFormatting sqref="S86:S91">
    <cfRule type="expression" dxfId="2979" priority="7090">
      <formula>AND(#REF!&lt;=#REF!, S86&lt;#REF!, S86&lt;&gt;"")</formula>
    </cfRule>
  </conditionalFormatting>
  <conditionalFormatting sqref="R81:R85">
    <cfRule type="expression" dxfId="2978" priority="7087">
      <formula>AND(#REF!&lt;=X81, R81&lt;#REF!, R81&lt;&gt;"")</formula>
    </cfRule>
  </conditionalFormatting>
  <conditionalFormatting sqref="S81:S85">
    <cfRule type="expression" dxfId="2977" priority="7088">
      <formula>AND(#REF!&lt;=#REF!, S81&lt;#REF!, S81&lt;&gt;"")</formula>
    </cfRule>
  </conditionalFormatting>
  <conditionalFormatting sqref="H92:H94">
    <cfRule type="expression" dxfId="2976" priority="7086">
      <formula>AND(OR(YEAR($H92)&gt;YEAR($I92), AND(YEAR($H92)=YEAR($I92), MONTH($H92)&gt;MONTH($I92)), AND(YEAR($H92)=YEAR($I92), MONTH($H92)=MONTH($I92), DAY($H92&gt;=$I92))), $H92&lt;&gt;"", $I92&lt;&gt;"")</formula>
    </cfRule>
  </conditionalFormatting>
  <conditionalFormatting sqref="I92:I94">
    <cfRule type="expression" dxfId="2975" priority="7085">
      <formula>AND(OR(YEAR($H92)&gt;YEAR($I92), AND(YEAR($H92)=YEAR($I92), MONTH($H92)&gt;MONTH($I92)), AND(YEAR($H92)=YEAR($I92), MONTH($H92)=MONTH($I92), DAY($H92&gt;=$I92))), $H92&lt;&gt;"", $I92&lt;&gt;"")</formula>
    </cfRule>
  </conditionalFormatting>
  <conditionalFormatting sqref="L92:L94">
    <cfRule type="expression" dxfId="2974" priority="7084">
      <formula>OR(AND($L92&lt;&gt;2300, $M92&lt;=$L92, OR($O92=2300, $O92&lt;$M92), OR($O92&lt;&gt;"", $R92&lt;&gt;"")), AND($O92&lt;&gt;2300, $P92&lt;=$O92, OR($R92=2300, $R92&lt;$P92), OR($R92&lt;&gt;"", $L92&lt;&gt;"")), AND($R92&lt;&gt;2300, $S92&lt;=$R92, OR($L92=2300, $L92&lt;$S92), OR($L92&lt;&gt;"", $O92&lt;&gt;"")))</formula>
    </cfRule>
  </conditionalFormatting>
  <conditionalFormatting sqref="O92:P94">
    <cfRule type="expression" dxfId="2973" priority="7083">
      <formula>AND(V92&lt;=U92, O92&lt;V92, O92&lt;&gt;"")</formula>
    </cfRule>
  </conditionalFormatting>
  <conditionalFormatting sqref="R92:S94">
    <cfRule type="expression" dxfId="2972" priority="7082">
      <formula>AND(Y92&lt;=X92, R92&lt;Y92, R92&lt;&gt;"")</formula>
    </cfRule>
  </conditionalFormatting>
  <conditionalFormatting sqref="H95:H97">
    <cfRule type="expression" dxfId="2971" priority="7081">
      <formula>AND(OR(YEAR($H95)&gt;YEAR($I95), AND(YEAR($H95)=YEAR($I95), MONTH($H95)&gt;MONTH($I95)), AND(YEAR($H95)=YEAR($I95), MONTH($H95)=MONTH($I95), DAY($H95&gt;=$I95))), $H95&lt;&gt;"", $I95&lt;&gt;"")</formula>
    </cfRule>
  </conditionalFormatting>
  <conditionalFormatting sqref="I95:I97">
    <cfRule type="expression" dxfId="2970" priority="7080">
      <formula>AND(OR(YEAR($H95)&gt;YEAR($I95), AND(YEAR($H95)=YEAR($I95), MONTH($H95)&gt;MONTH($I95)), AND(YEAR($H95)=YEAR($I95), MONTH($H95)=MONTH($I95), DAY($H95&gt;=$I95))), $H95&lt;&gt;"", $I95&lt;&gt;"")</formula>
    </cfRule>
  </conditionalFormatting>
  <conditionalFormatting sqref="L95">
    <cfRule type="expression" dxfId="2969" priority="7079">
      <formula>OR(AND($L95&lt;&gt;2300, $M95&lt;=$L95, OR($O95=2300, $O95&lt;$M95), OR($O95&lt;&gt;"", $R95&lt;&gt;"")), AND($O95&lt;&gt;2300, $P95&lt;=$O95, OR($R95=2300, $R95&lt;$P95), OR($R95&lt;&gt;"", $L95&lt;&gt;"")), AND($R95&lt;&gt;2300, $S95&lt;=$R95, OR($L95=2300, $L95&lt;$S95), OR($L95&lt;&gt;"", $O95&lt;&gt;"")))</formula>
    </cfRule>
  </conditionalFormatting>
  <conditionalFormatting sqref="L96">
    <cfRule type="expression" dxfId="2968" priority="7078">
      <formula>OR(AND($L96&lt;&gt;2300, $M96&lt;=$L96, OR($O96=2300, $O96&lt;$M96), OR($O96&lt;&gt;"", $R96&lt;&gt;"")), AND($O96&lt;&gt;2300, $P96&lt;=$O96, OR($R96=2300, $R96&lt;$P96), OR($R96&lt;&gt;"", $L96&lt;&gt;"")), AND($R96&lt;&gt;2300, $S96&lt;=$R96, OR($L96=2300, $L96&lt;$S96), OR($L96&lt;&gt;"", $O96&lt;&gt;"")))</formula>
    </cfRule>
  </conditionalFormatting>
  <conditionalFormatting sqref="L97">
    <cfRule type="expression" dxfId="2967" priority="7077">
      <formula>OR(AND($L97&lt;&gt;2300, $M97&lt;=$L97, OR($O97=2300, $O97&lt;$M97), OR($O97&lt;&gt;"", $R97&lt;&gt;"")), AND($O97&lt;&gt;2300, $P97&lt;=$O97, OR($R97=2300, $R97&lt;$P97), OR($R97&lt;&gt;"", $L97&lt;&gt;"")), AND($R97&lt;&gt;2300, $S97&lt;=$R97, OR($L97=2300, $L97&lt;$S97), OR($L97&lt;&gt;"", $O97&lt;&gt;"")))</formula>
    </cfRule>
  </conditionalFormatting>
  <conditionalFormatting sqref="O95">
    <cfRule type="expression" dxfId="2966" priority="7076">
      <formula>OR(AND($L95&lt;&gt;2300, $M95&lt;=$L95, OR($O95=2300, $O95&lt;$M95), OR($O95&lt;&gt;"", $R95&lt;&gt;"")), AND($O95&lt;&gt;2300, $P95&lt;=$O95, OR($R95=2300, $R95&lt;$P95), OR($R95&lt;&gt;"", $L95&lt;&gt;"")), AND($R95&lt;&gt;2300, $S95&lt;=$R95, OR($L95=2300, $L95&lt;$S95), OR($L95&lt;&gt;"", $O95&lt;&gt;"")))</formula>
    </cfRule>
  </conditionalFormatting>
  <conditionalFormatting sqref="O96">
    <cfRule type="expression" dxfId="2965" priority="7075">
      <formula>OR(AND($L96&lt;&gt;2300, $M96&lt;=$L96, OR($O96=2300, $O96&lt;$M96), OR($O96&lt;&gt;"", $R96&lt;&gt;"")), AND($O96&lt;&gt;2300, $P96&lt;=$O96, OR($R96=2300, $R96&lt;$P96), OR($R96&lt;&gt;"", $L96&lt;&gt;"")), AND($R96&lt;&gt;2300, $S96&lt;=$R96, OR($L96=2300, $L96&lt;$S96), OR($L96&lt;&gt;"", $O96&lt;&gt;"")))</formula>
    </cfRule>
  </conditionalFormatting>
  <conditionalFormatting sqref="O97">
    <cfRule type="expression" dxfId="2964" priority="7074">
      <formula>OR(AND($L97&lt;&gt;2300, $M97&lt;=$L97, OR($O97=2300, $O97&lt;$M97), OR($O97&lt;&gt;"", $R97&lt;&gt;"")), AND($O97&lt;&gt;2300, $P97&lt;=$O97, OR($R97=2300, $R97&lt;$P97), OR($R97&lt;&gt;"", $L97&lt;&gt;"")), AND($R97&lt;&gt;2300, $S97&lt;=$R97, OR($L97=2300, $L97&lt;$S97), OR($L97&lt;&gt;"", $O97&lt;&gt;"")))</formula>
    </cfRule>
  </conditionalFormatting>
  <conditionalFormatting sqref="R95">
    <cfRule type="expression" dxfId="2963" priority="7073">
      <formula>OR(AND($L95&lt;&gt;2300, $M95&lt;=$L95, OR($O95=2300, $O95&lt;$M95), OR($O95&lt;&gt;"", $R95&lt;&gt;"")), AND($O95&lt;&gt;2300, $P95&lt;=$O95, OR($R95=2300, $R95&lt;$P95), OR($R95&lt;&gt;"", $L95&lt;&gt;"")), AND($R95&lt;&gt;2300, $S95&lt;=$R95, OR($L95=2300, $L95&lt;$S95), OR($L95&lt;&gt;"", $O95&lt;&gt;"")))</formula>
    </cfRule>
  </conditionalFormatting>
  <conditionalFormatting sqref="R96">
    <cfRule type="expression" dxfId="2962" priority="7072">
      <formula>OR(AND($L96&lt;&gt;2300, $M96&lt;=$L96, OR($O96=2300, $O96&lt;$M96), OR($O96&lt;&gt;"", $R96&lt;&gt;"")), AND($O96&lt;&gt;2300, $P96&lt;=$O96, OR($R96=2300, $R96&lt;$P96), OR($R96&lt;&gt;"", $L96&lt;&gt;"")), AND($R96&lt;&gt;2300, $S96&lt;=$R96, OR($L96=2300, $L96&lt;$S96), OR($L96&lt;&gt;"", $O96&lt;&gt;"")))</formula>
    </cfRule>
  </conditionalFormatting>
  <conditionalFormatting sqref="R97">
    <cfRule type="expression" dxfId="2961" priority="7071">
      <formula>OR(AND($L97&lt;&gt;2300, $M97&lt;=$L97, OR($O97=2300, $O97&lt;$M97), OR($O97&lt;&gt;"", $R97&lt;&gt;"")), AND($O97&lt;&gt;2300, $P97&lt;=$O97, OR($R97=2300, $R97&lt;$P97), OR($R97&lt;&gt;"", $L97&lt;&gt;"")), AND($R97&lt;&gt;2300, $S97&lt;=$R97, OR($L97=2300, $L97&lt;$S97), OR($L97&lt;&gt;"", $O97&lt;&gt;"")))</formula>
    </cfRule>
  </conditionalFormatting>
  <conditionalFormatting sqref="H98:H100">
    <cfRule type="expression" dxfId="2960" priority="7070">
      <formula>AND(OR(YEAR($H98)&gt;YEAR($I98), AND(YEAR($H98)=YEAR($I98), MONTH($H98)&gt;MONTH($I98)), AND(YEAR($H98)=YEAR($I98), MONTH($H98)=MONTH($I98), DAY($H98&gt;=$I98))), $H98&lt;&gt;"", $I98&lt;&gt;"")</formula>
    </cfRule>
  </conditionalFormatting>
  <conditionalFormatting sqref="I98:I100">
    <cfRule type="expression" dxfId="2959" priority="7069">
      <formula>AND(OR(YEAR($H98)&gt;YEAR($I98), AND(YEAR($H98)=YEAR($I98), MONTH($H98)&gt;MONTH($I98)), AND(YEAR($H98)=YEAR($I98), MONTH($H98)=MONTH($I98), DAY($H98&gt;=$I98))), $H98&lt;&gt;"", $I98&lt;&gt;"")</formula>
    </cfRule>
  </conditionalFormatting>
  <conditionalFormatting sqref="L98">
    <cfRule type="expression" dxfId="2958" priority="7068">
      <formula>OR(AND($L98&lt;&gt;2300, $M98&lt;=$L98, OR($O98=2300, $O98&lt;$M98), OR($O98&lt;&gt;"", $R98&lt;&gt;"")), AND($O98&lt;&gt;2300, $P98&lt;=$O98, OR($R98=2300, $R98&lt;$P98), OR($R98&lt;&gt;"", $L98&lt;&gt;"")), AND($R98&lt;&gt;2300, $S98&lt;=$R98, OR($L98=2300, $L98&lt;$S98), OR($L98&lt;&gt;"", $O98&lt;&gt;"")))</formula>
    </cfRule>
  </conditionalFormatting>
  <conditionalFormatting sqref="L99">
    <cfRule type="expression" dxfId="2957" priority="7067">
      <formula>OR(AND($L99&lt;&gt;2300, $M99&lt;=$L99, OR($O99=2300, $O99&lt;$M99), OR($O99&lt;&gt;"", $R99&lt;&gt;"")), AND($O99&lt;&gt;2300, $P99&lt;=$O99, OR($R99=2300, $R99&lt;$P99), OR($R99&lt;&gt;"", $L99&lt;&gt;"")), AND($R99&lt;&gt;2300, $S99&lt;=$R99, OR($L99=2300, $L99&lt;$S99), OR($L99&lt;&gt;"", $O99&lt;&gt;"")))</formula>
    </cfRule>
  </conditionalFormatting>
  <conditionalFormatting sqref="L100">
    <cfRule type="expression" dxfId="2956" priority="7066">
      <formula>OR(AND($L100&lt;&gt;2300, $M100&lt;=$L100, OR($O100=2300, $O100&lt;$M100), OR($O100&lt;&gt;"", $R100&lt;&gt;"")), AND($O100&lt;&gt;2300, $P100&lt;=$O100, OR($R100=2300, $R100&lt;$P100), OR($R100&lt;&gt;"", $L100&lt;&gt;"")), AND($R100&lt;&gt;2300, $S100&lt;=$R100, OR($L100=2300, $L100&lt;$S100), OR($L100&lt;&gt;"", $O100&lt;&gt;"")))</formula>
    </cfRule>
  </conditionalFormatting>
  <conditionalFormatting sqref="O98">
    <cfRule type="expression" dxfId="2955" priority="7065">
      <formula>OR(AND($L98&lt;&gt;2300, $M98&lt;=$L98, OR($O98=2300, $O98&lt;$M98), OR($O98&lt;&gt;"", $R98&lt;&gt;"")), AND($O98&lt;&gt;2300, $P98&lt;=$O98, OR($R98=2300, $R98&lt;$P98), OR($R98&lt;&gt;"", $L98&lt;&gt;"")), AND($R98&lt;&gt;2300, $S98&lt;=$R98, OR($L98=2300, $L98&lt;$S98), OR($L98&lt;&gt;"", $O98&lt;&gt;"")))</formula>
    </cfRule>
  </conditionalFormatting>
  <conditionalFormatting sqref="O99">
    <cfRule type="expression" dxfId="2954" priority="7064">
      <formula>OR(AND($L99&lt;&gt;2300, $M99&lt;=$L99, OR($O99=2300, $O99&lt;$M99), OR($O99&lt;&gt;"", $R99&lt;&gt;"")), AND($O99&lt;&gt;2300, $P99&lt;=$O99, OR($R99=2300, $R99&lt;$P99), OR($R99&lt;&gt;"", $L99&lt;&gt;"")), AND($R99&lt;&gt;2300, $S99&lt;=$R99, OR($L99=2300, $L99&lt;$S99), OR($L99&lt;&gt;"", $O99&lt;&gt;"")))</formula>
    </cfRule>
  </conditionalFormatting>
  <conditionalFormatting sqref="O100">
    <cfRule type="expression" dxfId="2953" priority="7063">
      <formula>OR(AND($L100&lt;&gt;2300, $M100&lt;=$L100, OR($O100=2300, $O100&lt;$M100), OR($O100&lt;&gt;"", $R100&lt;&gt;"")), AND($O100&lt;&gt;2300, $P100&lt;=$O100, OR($R100=2300, $R100&lt;$P100), OR($R100&lt;&gt;"", $L100&lt;&gt;"")), AND($R100&lt;&gt;2300, $S100&lt;=$R100, OR($L100=2300, $L100&lt;$S100), OR($L100&lt;&gt;"", $O100&lt;&gt;"")))</formula>
    </cfRule>
  </conditionalFormatting>
  <conditionalFormatting sqref="R98">
    <cfRule type="expression" dxfId="2952" priority="7062">
      <formula>OR(AND($L98&lt;&gt;2300, $M98&lt;=$L98, OR($O98=2300, $O98&lt;$M98), OR($O98&lt;&gt;"", $R98&lt;&gt;"")), AND($O98&lt;&gt;2300, $P98&lt;=$O98, OR($R98=2300, $R98&lt;$P98), OR($R98&lt;&gt;"", $L98&lt;&gt;"")), AND($R98&lt;&gt;2300, $S98&lt;=$R98, OR($L98=2300, $L98&lt;$S98), OR($L98&lt;&gt;"", $O98&lt;&gt;"")))</formula>
    </cfRule>
  </conditionalFormatting>
  <conditionalFormatting sqref="R99">
    <cfRule type="expression" dxfId="2951" priority="7061">
      <formula>OR(AND($L99&lt;&gt;2300, $M99&lt;=$L99, OR($O99=2300, $O99&lt;$M99), OR($O99&lt;&gt;"", $R99&lt;&gt;"")), AND($O99&lt;&gt;2300, $P99&lt;=$O99, OR($R99=2300, $R99&lt;$P99), OR($R99&lt;&gt;"", $L99&lt;&gt;"")), AND($R99&lt;&gt;2300, $S99&lt;=$R99, OR($L99=2300, $L99&lt;$S99), OR($L99&lt;&gt;"", $O99&lt;&gt;"")))</formula>
    </cfRule>
  </conditionalFormatting>
  <conditionalFormatting sqref="R100">
    <cfRule type="expression" dxfId="2950" priority="7060">
      <formula>OR(AND($L100&lt;&gt;2300, $M100&lt;=$L100, OR($O100=2300, $O100&lt;$M100), OR($O100&lt;&gt;"", $R100&lt;&gt;"")), AND($O100&lt;&gt;2300, $P100&lt;=$O100, OR($R100=2300, $R100&lt;$P100), OR($R100&lt;&gt;"", $L100&lt;&gt;"")), AND($R100&lt;&gt;2300, $S100&lt;=$R100, OR($L100=2300, $L100&lt;$S100), OR($L100&lt;&gt;"", $O100&lt;&gt;"")))</formula>
    </cfRule>
  </conditionalFormatting>
  <conditionalFormatting sqref="H101">
    <cfRule type="expression" dxfId="2949" priority="7059">
      <formula>AND(OR(YEAR($H101)&gt;YEAR($I101), AND(YEAR($H101)=YEAR($I101), MONTH($H101)&gt;MONTH($I101)), AND(YEAR($H101)=YEAR($I101), MONTH($H101)=MONTH($I101), DAY($H101&gt;=$I101))), $H101&lt;&gt;"", $I101&lt;&gt;"")</formula>
    </cfRule>
  </conditionalFormatting>
  <conditionalFormatting sqref="I101">
    <cfRule type="expression" dxfId="2948" priority="7058">
      <formula>AND(OR(YEAR($H101)&gt;YEAR($I101), AND(YEAR($H101)=YEAR($I101), MONTH($H101)&gt;MONTH($I101)), AND(YEAR($H101)=YEAR($I101), MONTH($H101)=MONTH($I101), DAY($H101&gt;=$I101))), $H101&lt;&gt;"", $I101&lt;&gt;"")</formula>
    </cfRule>
  </conditionalFormatting>
  <conditionalFormatting sqref="L101">
    <cfRule type="expression" dxfId="2947" priority="7057">
      <formula>OR(AND($L101&lt;&gt;2300, $M101&lt;=$L101, OR($O101=2300, $O101&lt;$M101), OR($O101&lt;&gt;"", $R101&lt;&gt;"")), AND($O101&lt;&gt;2300, $P101&lt;=$O101, OR($R101=2300, $R101&lt;$P101), OR($R101&lt;&gt;"", $L101&lt;&gt;"")), AND($R101&lt;&gt;2300, $S101&lt;=$R101, OR($L101=2300, $L101&lt;$S101), OR($L101&lt;&gt;"", $O101&lt;&gt;"")))</formula>
    </cfRule>
  </conditionalFormatting>
  <conditionalFormatting sqref="O101">
    <cfRule type="expression" dxfId="2946" priority="7056">
      <formula>OR(AND($L101&lt;&gt;2300, $M101&lt;=$L101, OR($O101=2300, $O101&lt;$M101), OR($O101&lt;&gt;"", $R101&lt;&gt;"")), AND($O101&lt;&gt;2300, $P101&lt;=$O101, OR($R101=2300, $R101&lt;$P101), OR($R101&lt;&gt;"", $L101&lt;&gt;"")), AND($R101&lt;&gt;2300, $S101&lt;=$R101, OR($L101=2300, $L101&lt;$S101), OR($L101&lt;&gt;"", $O101&lt;&gt;"")))</formula>
    </cfRule>
  </conditionalFormatting>
  <conditionalFormatting sqref="R101">
    <cfRule type="expression" dxfId="2945" priority="7055">
      <formula>OR(AND($L101&lt;&gt;2300, $M101&lt;=$L101, OR($O101=2300, $O101&lt;$M101), OR($O101&lt;&gt;"", $R101&lt;&gt;"")), AND($O101&lt;&gt;2300, $P101&lt;=$O101, OR($R101=2300, $R101&lt;$P101), OR($R101&lt;&gt;"", $L101&lt;&gt;"")), AND($R101&lt;&gt;2300, $S101&lt;=$R101, OR($L101=2300, $L101&lt;$S101), OR($L101&lt;&gt;"", $O101&lt;&gt;"")))</formula>
    </cfRule>
  </conditionalFormatting>
  <conditionalFormatting sqref="H102">
    <cfRule type="expression" dxfId="2944" priority="7054">
      <formula>AND(OR(YEAR($H102)&gt;YEAR($I102), AND(YEAR($H102)=YEAR($I102), MONTH($H102)&gt;MONTH($I102)), AND(YEAR($H102)=YEAR($I102), MONTH($H102)=MONTH($I102), DAY($H102&gt;=$I102))), $H102&lt;&gt;"", $I102&lt;&gt;"")</formula>
    </cfRule>
  </conditionalFormatting>
  <conditionalFormatting sqref="I102">
    <cfRule type="expression" dxfId="2943" priority="7053">
      <formula>AND(OR(YEAR($H102)&gt;YEAR($I102), AND(YEAR($H102)=YEAR($I102), MONTH($H102)&gt;MONTH($I102)), AND(YEAR($H102)=YEAR($I102), MONTH($H102)=MONTH($I102), DAY($H102&gt;=$I102))), $H102&lt;&gt;"", $I102&lt;&gt;"")</formula>
    </cfRule>
  </conditionalFormatting>
  <conditionalFormatting sqref="H103">
    <cfRule type="expression" dxfId="2942" priority="7052">
      <formula>AND(OR(YEAR($H103)&gt;YEAR($I103), AND(YEAR($H103)=YEAR($I103), MONTH($H103)&gt;MONTH($I103)), AND(YEAR($H103)=YEAR($I103), MONTH($H103)=MONTH($I103), DAY($H103&gt;=$I103))), $H103&lt;&gt;"", $I103&lt;&gt;"")</formula>
    </cfRule>
  </conditionalFormatting>
  <conditionalFormatting sqref="I103">
    <cfRule type="expression" dxfId="2941" priority="7051">
      <formula>AND(OR(YEAR($H103)&gt;YEAR($I103), AND(YEAR($H103)=YEAR($I103), MONTH($H103)&gt;MONTH($I103)), AND(YEAR($H103)=YEAR($I103), MONTH($H103)=MONTH($I103), DAY($H103&gt;=$I103))), $H103&lt;&gt;"", $I103&lt;&gt;"")</formula>
    </cfRule>
  </conditionalFormatting>
  <conditionalFormatting sqref="H104">
    <cfRule type="expression" dxfId="2940" priority="7050">
      <formula>AND(OR(YEAR($H104)&gt;YEAR($I104), AND(YEAR($H104)=YEAR($I104), MONTH($H104)&gt;MONTH($I104)), AND(YEAR($H104)=YEAR($I104), MONTH($H104)=MONTH($I104), DAY($H104&gt;=$I104))), $H104&lt;&gt;"", $I104&lt;&gt;"")</formula>
    </cfRule>
  </conditionalFormatting>
  <conditionalFormatting sqref="I104">
    <cfRule type="expression" dxfId="2939" priority="7049">
      <formula>AND(OR(YEAR($H104)&gt;YEAR($I104), AND(YEAR($H104)=YEAR($I104), MONTH($H104)&gt;MONTH($I104)), AND(YEAR($H104)=YEAR($I104), MONTH($H104)=MONTH($I104), DAY($H104&gt;=$I104))), $H104&lt;&gt;"", $I104&lt;&gt;"")</formula>
    </cfRule>
  </conditionalFormatting>
  <conditionalFormatting sqref="L102">
    <cfRule type="expression" dxfId="2938" priority="7048">
      <formula>OR(AND($L102&lt;&gt;2300, $M102&lt;=$L102, OR($O102=2300, $O102&lt;$M102), OR($O102&lt;&gt;"", $R102&lt;&gt;"")), AND($O102&lt;&gt;2300, $P102&lt;=$O102, OR($R102=2300, $R102&lt;$P102), OR($R102&lt;&gt;"", $L102&lt;&gt;"")), AND($R102&lt;&gt;2300, $S102&lt;=$R102, OR($L102=2300, $L102&lt;$S102), OR($L102&lt;&gt;"", $O102&lt;&gt;"")))</formula>
    </cfRule>
  </conditionalFormatting>
  <conditionalFormatting sqref="L103">
    <cfRule type="expression" dxfId="2937" priority="7047">
      <formula>OR(AND($L103&lt;&gt;2300, $M103&lt;=$L103, OR($O103=2300, $O103&lt;$M103), OR($O103&lt;&gt;"", $R103&lt;&gt;"")), AND($O103&lt;&gt;2300, $P103&lt;=$O103, OR($R103=2300, $R103&lt;$P103), OR($R103&lt;&gt;"", $L103&lt;&gt;"")), AND($R103&lt;&gt;2300, $S103&lt;=$R103, OR($L103=2300, $L103&lt;$S103), OR($L103&lt;&gt;"", $O103&lt;&gt;"")))</formula>
    </cfRule>
  </conditionalFormatting>
  <conditionalFormatting sqref="L104">
    <cfRule type="expression" dxfId="2936" priority="7046">
      <formula>OR(AND($L104&lt;&gt;2300, $M104&lt;=$L104, OR($O104=2300, $O104&lt;$M104), OR($O104&lt;&gt;"", $R104&lt;&gt;"")), AND($O104&lt;&gt;2300, $P104&lt;=$O104, OR($R104=2300, $R104&lt;$P104), OR($R104&lt;&gt;"", $L104&lt;&gt;"")), AND($R104&lt;&gt;2300, $S104&lt;=$R104, OR($L104=2300, $L104&lt;$S104), OR($L104&lt;&gt;"", $O104&lt;&gt;"")))</formula>
    </cfRule>
  </conditionalFormatting>
  <conditionalFormatting sqref="R104:S104">
    <cfRule type="expression" dxfId="2935" priority="7045">
      <formula>AND(Y104&lt;=X104, R104&lt;Y104, R104&lt;&gt;"")</formula>
    </cfRule>
  </conditionalFormatting>
  <conditionalFormatting sqref="R102:S102">
    <cfRule type="expression" dxfId="2934" priority="7044">
      <formula>AND(Y102&lt;=X102, R102&lt;Y102, R102&lt;&gt;"")</formula>
    </cfRule>
  </conditionalFormatting>
  <conditionalFormatting sqref="R106:S106">
    <cfRule type="expression" dxfId="2933" priority="7043">
      <formula>AND(Y106&lt;=X106, R106&lt;Y106, R106&lt;&gt;"")</formula>
    </cfRule>
  </conditionalFormatting>
  <conditionalFormatting sqref="O112:O116">
    <cfRule type="expression" dxfId="2932" priority="7042">
      <formula>OR(AND($L112&lt;&gt;2300, $M112&lt;=$L112, OR($O112=2300, $O112&lt;$M112), OR($O112&lt;&gt;"", $R112&lt;&gt;"")), AND($O112&lt;&gt;2300, $P112&lt;=$O112, OR($R112=2300, $R112&lt;$P112), OR($R112&lt;&gt;"", $L112&lt;&gt;"")), AND($R112&lt;&gt;2300, $S112&lt;=$R112, OR($L112=2300, $L112&lt;$S112), OR($L112&lt;&gt;"", $O112&lt;&gt;"")))</formula>
    </cfRule>
  </conditionalFormatting>
  <conditionalFormatting sqref="R112:R116">
    <cfRule type="expression" dxfId="2931" priority="7041">
      <formula>OR(AND($L112&lt;&gt;2300, $M112&lt;=$L112, OR($O112=2300, $O112&lt;$M112), OR($O112&lt;&gt;"", $R112&lt;&gt;"")), AND($O112&lt;&gt;2300, $P112&lt;=$O112, OR($R112=2300, $R112&lt;$P112), OR($R112&lt;&gt;"", $L112&lt;&gt;"")), AND($R112&lt;&gt;2300, $S112&lt;=$R112, OR($L112=2300, $L112&lt;$S112), OR($L112&lt;&gt;"", $O112&lt;&gt;"")))</formula>
    </cfRule>
  </conditionalFormatting>
  <conditionalFormatting sqref="O120:O122">
    <cfRule type="expression" dxfId="2930" priority="7040">
      <formula>OR(AND($L120&lt;&gt;2300, $M120&lt;=$L120, OR($O120=2300, $O120&lt;$M120), OR($O120&lt;&gt;"", $R120&lt;&gt;"")), AND($O120&lt;&gt;2300, $P120&lt;=$O120, OR($R120=2300, $R120&lt;$P120), OR($R120&lt;&gt;"", $L120&lt;&gt;"")), AND($R120&lt;&gt;2300, $S120&lt;=$R120, OR($L120=2300, $L120&lt;$S120), OR($L120&lt;&gt;"", $O120&lt;&gt;"")))</formula>
    </cfRule>
  </conditionalFormatting>
  <conditionalFormatting sqref="R120:R122">
    <cfRule type="expression" dxfId="2929" priority="7039">
      <formula>OR(AND($L120&lt;&gt;2300, $M120&lt;=$L120, OR($O120=2300, $O120&lt;$M120), OR($O120&lt;&gt;"", $R120&lt;&gt;"")), AND($O120&lt;&gt;2300, $P120&lt;=$O120, OR($R120=2300, $R120&lt;$P120), OR($R120&lt;&gt;"", $L120&lt;&gt;"")), AND($R120&lt;&gt;2300, $S120&lt;=$R120, OR($L120=2300, $L120&lt;$S120), OR($L120&lt;&gt;"", $O120&lt;&gt;"")))</formula>
    </cfRule>
  </conditionalFormatting>
  <conditionalFormatting sqref="O123:O124">
    <cfRule type="expression" dxfId="2928" priority="7038">
      <formula>OR(AND($L123&lt;&gt;2300, $M123&lt;=$L123, OR($O123=2300, $O123&lt;$M123), OR($O123&lt;&gt;"", $R123&lt;&gt;"")), AND($O123&lt;&gt;2300, $P123&lt;=$O123, OR($R123=2300, $R123&lt;$P123), OR($R123&lt;&gt;"", $L123&lt;&gt;"")), AND($R123&lt;&gt;2300, $S123&lt;=$R123, OR($L123=2300, $L123&lt;$S123), OR($L123&lt;&gt;"", $O123&lt;&gt;"")))</formula>
    </cfRule>
  </conditionalFormatting>
  <conditionalFormatting sqref="R123:R124">
    <cfRule type="expression" dxfId="2927" priority="7037">
      <formula>OR(AND($L123&lt;&gt;2300, $M123&lt;=$L123, OR($O123=2300, $O123&lt;$M123), OR($O123&lt;&gt;"", $R123&lt;&gt;"")), AND($O123&lt;&gt;2300, $P123&lt;=$O123, OR($R123=2300, $R123&lt;$P123), OR($R123&lt;&gt;"", $L123&lt;&gt;"")), AND($R123&lt;&gt;2300, $S123&lt;=$R123, OR($L123=2300, $L123&lt;$S123), OR($L123&lt;&gt;"", $O123&lt;&gt;"")))</formula>
    </cfRule>
  </conditionalFormatting>
  <conditionalFormatting sqref="O125">
    <cfRule type="expression" dxfId="2926" priority="7036">
      <formula>OR(AND($L125&lt;&gt;2300, $M125&lt;=$L125, OR($O125=2300, $O125&lt;$M125), OR($O125&lt;&gt;"", $R125&lt;&gt;"")), AND($O125&lt;&gt;2300, $P125&lt;=$O125, OR($R125=2300, $R125&lt;$P125), OR($R125&lt;&gt;"", $L125&lt;&gt;"")), AND($R125&lt;&gt;2300, $S125&lt;=$R125, OR($L125=2300, $L125&lt;$S125), OR($L125&lt;&gt;"", $O125&lt;&gt;"")))</formula>
    </cfRule>
  </conditionalFormatting>
  <conditionalFormatting sqref="R125">
    <cfRule type="expression" dxfId="2925" priority="7035">
      <formula>OR(AND($L125&lt;&gt;2300, $M125&lt;=$L125, OR($O125=2300, $O125&lt;$M125), OR($O125&lt;&gt;"", $R125&lt;&gt;"")), AND($O125&lt;&gt;2300, $P125&lt;=$O125, OR($R125=2300, $R125&lt;$P125), OR($R125&lt;&gt;"", $L125&lt;&gt;"")), AND($R125&lt;&gt;2300, $S125&lt;=$R125, OR($L125=2300, $L125&lt;$S125), OR($L125&lt;&gt;"", $O125&lt;&gt;"")))</formula>
    </cfRule>
  </conditionalFormatting>
  <conditionalFormatting sqref="R126">
    <cfRule type="expression" dxfId="2924" priority="7034">
      <formula>OR(AND($L126&lt;&gt;2300, $M126&lt;=$L126, OR($O126=2300, $O126&lt;$M126), OR($O126&lt;&gt;"", $R126&lt;&gt;"")), AND($O126&lt;&gt;2300, $P126&lt;=$O126, OR($R126=2300, $R126&lt;$P126), OR($R126&lt;&gt;"", $L126&lt;&gt;"")), AND($R126&lt;&gt;2300, $S126&lt;=$R126, OR($L126=2300, $L126&lt;$S126), OR($L126&lt;&gt;"", $O126&lt;&gt;"")))</formula>
    </cfRule>
  </conditionalFormatting>
  <conditionalFormatting sqref="H127">
    <cfRule type="expression" dxfId="2923" priority="7033">
      <formula>AND(OR(YEAR($H127)&gt;YEAR($I127), AND(YEAR($H127)=YEAR($I127), MONTH($H127)&gt;MONTH($I127)), AND(YEAR($H127)=YEAR($I127), MONTH($H127)=MONTH($I127), DAY($H127&gt;=$I127))), $H127&lt;&gt;"", $I127&lt;&gt;"")</formula>
    </cfRule>
  </conditionalFormatting>
  <conditionalFormatting sqref="I127">
    <cfRule type="expression" dxfId="2922" priority="7032">
      <formula>AND(OR(YEAR($H127)&gt;YEAR($I127), AND(YEAR($H127)=YEAR($I127), MONTH($H127)&gt;MONTH($I127)), AND(YEAR($H127)=YEAR($I127), MONTH($H127)=MONTH($I127), DAY($H127&gt;=$I127))), $H127&lt;&gt;"", $I127&lt;&gt;"")</formula>
    </cfRule>
  </conditionalFormatting>
  <conditionalFormatting sqref="H128">
    <cfRule type="expression" dxfId="2921" priority="7031">
      <formula>AND(OR(YEAR($H128)&gt;YEAR($I128), AND(YEAR($H128)=YEAR($I128), MONTH($H128)&gt;MONTH($I128)), AND(YEAR($H128)=YEAR($I128), MONTH($H128)=MONTH($I128), DAY($H128&gt;=$I128))), $H128&lt;&gt;"", $I128&lt;&gt;"")</formula>
    </cfRule>
  </conditionalFormatting>
  <conditionalFormatting sqref="I128">
    <cfRule type="expression" dxfId="2920" priority="7030">
      <formula>AND(OR(YEAR($H128)&gt;YEAR($I128), AND(YEAR($H128)=YEAR($I128), MONTH($H128)&gt;MONTH($I128)), AND(YEAR($H128)=YEAR($I128), MONTH($H128)=MONTH($I128), DAY($H128&gt;=$I128))), $H128&lt;&gt;"", $I128&lt;&gt;"")</formula>
    </cfRule>
  </conditionalFormatting>
  <conditionalFormatting sqref="L128">
    <cfRule type="expression" dxfId="2919" priority="7029">
      <formula>OR(AND($L128&lt;&gt;2300, $M128&lt;=$L128, OR($O128=2300, $O128&lt;$M128), OR($O128&lt;&gt;"", $R128&lt;&gt;"")), AND($O128&lt;&gt;2300, $P128&lt;=$O128, OR($R128=2300, $R128&lt;$P128), OR($R128&lt;&gt;"", $L128&lt;&gt;"")), AND($R128&lt;&gt;2300, $S128&lt;=$R128, OR($L128=2300, $L128&lt;$S128), OR($L128&lt;&gt;"", $O128&lt;&gt;"")))</formula>
    </cfRule>
  </conditionalFormatting>
  <conditionalFormatting sqref="O128">
    <cfRule type="expression" dxfId="2918" priority="7028">
      <formula>OR(AND($L128&lt;&gt;2300, $M128&lt;=$L128, OR($O128=2300, $O128&lt;$M128), OR($O128&lt;&gt;"", $R128&lt;&gt;"")), AND($O128&lt;&gt;2300, $P128&lt;=$O128, OR($R128=2300, $R128&lt;$P128), OR($R128&lt;&gt;"", $L128&lt;&gt;"")), AND($R128&lt;&gt;2300, $S128&lt;=$R128, OR($L128=2300, $L128&lt;$S128), OR($L128&lt;&gt;"", $O128&lt;&gt;"")))</formula>
    </cfRule>
  </conditionalFormatting>
  <conditionalFormatting sqref="R128">
    <cfRule type="expression" dxfId="2917" priority="7027">
      <formula>OR(AND($L128&lt;&gt;2300, $M128&lt;=$L128, OR($O128=2300, $O128&lt;$M128), OR($O128&lt;&gt;"", $R128&lt;&gt;"")), AND($O128&lt;&gt;2300, $P128&lt;=$O128, OR($R128=2300, $R128&lt;$P128), OR($R128&lt;&gt;"", $L128&lt;&gt;"")), AND($R128&lt;&gt;2300, $S128&lt;=$R128, OR($L128=2300, $L128&lt;$S128), OR($L128&lt;&gt;"", $O128&lt;&gt;"")))</formula>
    </cfRule>
  </conditionalFormatting>
  <conditionalFormatting sqref="L129">
    <cfRule type="expression" dxfId="2916" priority="7026">
      <formula>OR(AND($L129&lt;&gt;2300, $M129&lt;=$L129, OR($O129=2300, $O129&lt;$M129), OR($O129&lt;&gt;"", $R129&lt;&gt;"")), AND($O129&lt;&gt;2300, $P129&lt;=$O129, OR($R129=2300, $R129&lt;$P129), OR($R129&lt;&gt;"", $L129&lt;&gt;"")), AND($R129&lt;&gt;2300, $S129&lt;=$R129, OR($L129=2300, $L129&lt;$S129), OR($L129&lt;&gt;"", $O129&lt;&gt;"")))</formula>
    </cfRule>
  </conditionalFormatting>
  <conditionalFormatting sqref="O129">
    <cfRule type="expression" dxfId="2915" priority="7025">
      <formula>OR(AND($L129&lt;&gt;2300, $M129&lt;=$L129, OR($O129=2300, $O129&lt;$M129), OR($O129&lt;&gt;"", $R129&lt;&gt;"")), AND($O129&lt;&gt;2300, $P129&lt;=$O129, OR($R129=2300, $R129&lt;$P129), OR($R129&lt;&gt;"", $L129&lt;&gt;"")), AND($R129&lt;&gt;2300, $S129&lt;=$R129, OR($L129=2300, $L129&lt;$S129), OR($L129&lt;&gt;"", $O129&lt;&gt;"")))</formula>
    </cfRule>
  </conditionalFormatting>
  <conditionalFormatting sqref="R129">
    <cfRule type="expression" dxfId="2914" priority="7024">
      <formula>OR(AND($L129&lt;&gt;2300, $M129&lt;=$L129, OR($O129=2300, $O129&lt;$M129), OR($O129&lt;&gt;"", $R129&lt;&gt;"")), AND($O129&lt;&gt;2300, $P129&lt;=$O129, OR($R129=2300, $R129&lt;$P129), OR($R129&lt;&gt;"", $L129&lt;&gt;"")), AND($R129&lt;&gt;2300, $S129&lt;=$R129, OR($L129=2300, $L129&lt;$S129), OR($L129&lt;&gt;"", $O129&lt;&gt;"")))</formula>
    </cfRule>
  </conditionalFormatting>
  <conditionalFormatting sqref="H130">
    <cfRule type="expression" dxfId="2913" priority="7023">
      <formula>AND(OR(YEAR($H130)&gt;YEAR($I130), AND(YEAR($H130)=YEAR($I130), MONTH($H130)&gt;MONTH($I130)), AND(YEAR($H130)=YEAR($I130), MONTH($H130)=MONTH($I130), DAY($H130&gt;=$I130))), $H130&lt;&gt;"", $I130&lt;&gt;"")</formula>
    </cfRule>
  </conditionalFormatting>
  <conditionalFormatting sqref="I130">
    <cfRule type="expression" dxfId="2912" priority="7022">
      <formula>AND(OR(YEAR($H130)&gt;YEAR($I130), AND(YEAR($H130)=YEAR($I130), MONTH($H130)&gt;MONTH($I130)), AND(YEAR($H130)=YEAR($I130), MONTH($H130)=MONTH($I130), DAY($H130&gt;=$I130))), $H130&lt;&gt;"", $I130&lt;&gt;"")</formula>
    </cfRule>
  </conditionalFormatting>
  <conditionalFormatting sqref="H131">
    <cfRule type="expression" dxfId="2911" priority="7021">
      <formula>AND(OR(YEAR($H131)&gt;YEAR($I131), AND(YEAR($H131)=YEAR($I131), MONTH($H131)&gt;MONTH($I131)), AND(YEAR($H131)=YEAR($I131), MONTH($H131)=MONTH($I131), DAY($H131&gt;=$I131))), $H131&lt;&gt;"", $I131&lt;&gt;"")</formula>
    </cfRule>
  </conditionalFormatting>
  <conditionalFormatting sqref="I131">
    <cfRule type="expression" dxfId="2910" priority="7020">
      <formula>AND(OR(YEAR($H131)&gt;YEAR($I131), AND(YEAR($H131)=YEAR($I131), MONTH($H131)&gt;MONTH($I131)), AND(YEAR($H131)=YEAR($I131), MONTH($H131)=MONTH($I131), DAY($H131&gt;=$I131))), $H131&lt;&gt;"", $I131&lt;&gt;"")</formula>
    </cfRule>
  </conditionalFormatting>
  <conditionalFormatting sqref="H132">
    <cfRule type="expression" dxfId="2909" priority="7019">
      <formula>AND(OR(YEAR($H132)&gt;YEAR($I132), AND(YEAR($H132)=YEAR($I132), MONTH($H132)&gt;MONTH($I132)), AND(YEAR($H132)=YEAR($I132), MONTH($H132)=MONTH($I132), DAY($H132&gt;=$I132))), $H132&lt;&gt;"", $I132&lt;&gt;"")</formula>
    </cfRule>
  </conditionalFormatting>
  <conditionalFormatting sqref="I132">
    <cfRule type="expression" dxfId="2908" priority="7018">
      <formula>AND(OR(YEAR($H132)&gt;YEAR($I132), AND(YEAR($H132)=YEAR($I132), MONTH($H132)&gt;MONTH($I132)), AND(YEAR($H132)=YEAR($I132), MONTH($H132)=MONTH($I132), DAY($H132&gt;=$I132))), $H132&lt;&gt;"", $I132&lt;&gt;"")</formula>
    </cfRule>
  </conditionalFormatting>
  <conditionalFormatting sqref="L130:L131">
    <cfRule type="expression" dxfId="2907" priority="7017">
      <formula>OR(AND($L130&lt;&gt;2300, $M130&lt;=$L130, OR($O130=2300, $O130&lt;$M130), OR($O130&lt;&gt;"", $R130&lt;&gt;"")), AND($O130&lt;&gt;2300, $P130&lt;=$O130, OR($R130=2300, $R130&lt;$P130), OR($R130&lt;&gt;"", $L130&lt;&gt;"")), AND($R130&lt;&gt;2300, $S130&lt;=$R130, OR($L130=2300, $L130&lt;$S130), OR($L130&lt;&gt;"", $O130&lt;&gt;"")))</formula>
    </cfRule>
  </conditionalFormatting>
  <conditionalFormatting sqref="L132">
    <cfRule type="expression" dxfId="2906" priority="7016">
      <formula>OR(AND($L132&lt;&gt;2300, $M132&lt;=$L132, OR($O132=2300, $O132&lt;$M132), OR($O132&lt;&gt;"", $R132&lt;&gt;"")), AND($O132&lt;&gt;2300, $P132&lt;=$O132, OR($R132=2300, $R132&lt;$P132), OR($R132&lt;&gt;"", $L132&lt;&gt;"")), AND($R132&lt;&gt;2300, $S132&lt;=$R132, OR($L132=2300, $L132&lt;$S132), OR($L132&lt;&gt;"", $O132&lt;&gt;"")))</formula>
    </cfRule>
  </conditionalFormatting>
  <conditionalFormatting sqref="O130">
    <cfRule type="expression" dxfId="2905" priority="7015">
      <formula>OR(AND($L130&lt;&gt;2300, $M130&lt;=$L130, OR($O130=2300, $O130&lt;$M130), OR($O130&lt;&gt;"", $R130&lt;&gt;"")), AND($O130&lt;&gt;2300, $P130&lt;=$O130, OR($R130=2300, $R130&lt;$P130), OR($R130&lt;&gt;"", $L130&lt;&gt;"")), AND($R130&lt;&gt;2300, $S130&lt;=$R130, OR($L130=2300, $L130&lt;$S130), OR($L130&lt;&gt;"", $O130&lt;&gt;"")))</formula>
    </cfRule>
  </conditionalFormatting>
  <conditionalFormatting sqref="O132">
    <cfRule type="expression" dxfId="2904" priority="7014">
      <formula>OR(AND($L132&lt;&gt;2300, $M132&lt;=$L132, OR($O132=2300, $O132&lt;$M132), OR($O132&lt;&gt;"", $R132&lt;&gt;"")), AND($O132&lt;&gt;2300, $P132&lt;=$O132, OR($R132=2300, $R132&lt;$P132), OR($R132&lt;&gt;"", $L132&lt;&gt;"")), AND($R132&lt;&gt;2300, $S132&lt;=$R132, OR($L132=2300, $L132&lt;$S132), OR($L132&lt;&gt;"", $O132&lt;&gt;"")))</formula>
    </cfRule>
  </conditionalFormatting>
  <conditionalFormatting sqref="R132">
    <cfRule type="expression" dxfId="2903" priority="7013">
      <formula>OR(AND($L132&lt;&gt;2300, $M132&lt;=$L132, OR($O132=2300, $O132&lt;$M132), OR($O132&lt;&gt;"", $R132&lt;&gt;"")), AND($O132&lt;&gt;2300, $P132&lt;=$O132, OR($R132=2300, $R132&lt;$P132), OR($R132&lt;&gt;"", $L132&lt;&gt;"")), AND($R132&lt;&gt;2300, $S132&lt;=$R132, OR($L132=2300, $L132&lt;$S132), OR($L132&lt;&gt;"", $O132&lt;&gt;"")))</formula>
    </cfRule>
  </conditionalFormatting>
  <conditionalFormatting sqref="R130">
    <cfRule type="expression" dxfId="2902" priority="7012">
      <formula>OR(AND($L130&lt;&gt;2300, $M130&lt;=$L130, OR($O130=2300, $O130&lt;$M130), OR($O130&lt;&gt;"", $R130&lt;&gt;"")), AND($O130&lt;&gt;2300, $P130&lt;=$O130, OR($R130=2300, $R130&lt;$P130), OR($R130&lt;&gt;"", $L130&lt;&gt;"")), AND($R130&lt;&gt;2300, $S130&lt;=$R130, OR($L130=2300, $L130&lt;$S130), OR($L130&lt;&gt;"", $O130&lt;&gt;"")))</formula>
    </cfRule>
  </conditionalFormatting>
  <conditionalFormatting sqref="O133:P148">
    <cfRule type="expression" dxfId="2901" priority="7011">
      <formula>AND(V133&lt;=U133, O133&lt;V133, O133&lt;&gt;"")</formula>
    </cfRule>
  </conditionalFormatting>
  <conditionalFormatting sqref="H135">
    <cfRule type="expression" dxfId="2900" priority="7009">
      <formula>AND(OR(YEAR($H135)&gt;YEAR($I135), AND(YEAR($H135)=YEAR($I135), MONTH($H135)&gt;MONTH($I135)), AND(YEAR($H135)=YEAR($I135), MONTH($H135)=MONTH($I135), DAY($H135&gt;=$I135))), $H135&lt;&gt;"", $I135&lt;&gt;"")</formula>
    </cfRule>
  </conditionalFormatting>
  <conditionalFormatting sqref="I135">
    <cfRule type="expression" dxfId="2899" priority="7008">
      <formula>AND(OR(YEAR($H135)&gt;YEAR($I135), AND(YEAR($H135)=YEAR($I135), MONTH($H135)&gt;MONTH($I135)), AND(YEAR($H135)=YEAR($I135), MONTH($H135)=MONTH($I135), DAY($H135&gt;=$I135))), $H135&lt;&gt;"", $I135&lt;&gt;"")</formula>
    </cfRule>
  </conditionalFormatting>
  <conditionalFormatting sqref="H135">
    <cfRule type="expression" dxfId="2898" priority="7007">
      <formula>AND(OR(YEAR($H135)&gt;YEAR($I135), AND(YEAR($H135)=YEAR($I135), MONTH($H135)&gt;MONTH($I135)), AND(YEAR($H135)=YEAR($I135), MONTH($H135)=MONTH($I135), DAY($H135&gt;=$I135))), $H135&lt;&gt;"", $I135&lt;&gt;"")</formula>
    </cfRule>
  </conditionalFormatting>
  <conditionalFormatting sqref="I135">
    <cfRule type="expression" dxfId="2897" priority="7006">
      <formula>AND(OR(YEAR($H135)&gt;YEAR($I135), AND(YEAR($H135)=YEAR($I135), MONTH($H135)&gt;MONTH($I135)), AND(YEAR($H135)=YEAR($I135), MONTH($H135)=MONTH($I135), DAY($H135&gt;=$I135))), $H135&lt;&gt;"", $I135&lt;&gt;"")</formula>
    </cfRule>
  </conditionalFormatting>
  <conditionalFormatting sqref="H136">
    <cfRule type="expression" dxfId="2896" priority="7005">
      <formula>AND(OR(YEAR($H136)&gt;YEAR($I136), AND(YEAR($H136)=YEAR($I136), MONTH($H136)&gt;MONTH($I136)), AND(YEAR($H136)=YEAR($I136), MONTH($H136)=MONTH($I136), DAY($H136&gt;=$I136))), $H136&lt;&gt;"", $I136&lt;&gt;"")</formula>
    </cfRule>
  </conditionalFormatting>
  <conditionalFormatting sqref="I136">
    <cfRule type="expression" dxfId="2895" priority="7004">
      <formula>AND(OR(YEAR($H136)&gt;YEAR($I136), AND(YEAR($H136)=YEAR($I136), MONTH($H136)&gt;MONTH($I136)), AND(YEAR($H136)=YEAR($I136), MONTH($H136)=MONTH($I136), DAY($H136&gt;=$I136))), $H136&lt;&gt;"", $I136&lt;&gt;"")</formula>
    </cfRule>
  </conditionalFormatting>
  <conditionalFormatting sqref="H143">
    <cfRule type="expression" dxfId="2894" priority="7003">
      <formula>AND(OR(YEAR($H143)&gt;YEAR($I143), AND(YEAR($H143)=YEAR($I143), MONTH($H143)&gt;MONTH($I143)), AND(YEAR($H143)=YEAR($I143), MONTH($H143)=MONTH($I143), DAY($H143&gt;=$I143))), $H143&lt;&gt;"", $I143&lt;&gt;"")</formula>
    </cfRule>
  </conditionalFormatting>
  <conditionalFormatting sqref="I143">
    <cfRule type="expression" dxfId="2893" priority="7002">
      <formula>AND(OR(YEAR($H143)&gt;YEAR($I143), AND(YEAR($H143)=YEAR($I143), MONTH($H143)&gt;MONTH($I143)), AND(YEAR($H143)=YEAR($I143), MONTH($H143)=MONTH($I143), DAY($H143&gt;=$I143))), $H143&lt;&gt;"", $I143&lt;&gt;"")</formula>
    </cfRule>
  </conditionalFormatting>
  <conditionalFormatting sqref="H143">
    <cfRule type="expression" dxfId="2892" priority="7001">
      <formula>AND(OR(YEAR($H143)&gt;YEAR($I143), AND(YEAR($H143)=YEAR($I143), MONTH($H143)&gt;MONTH($I143)), AND(YEAR($H143)=YEAR($I143), MONTH($H143)=MONTH($I143), DAY($H143&gt;=$I143))), $H143&lt;&gt;"", $I143&lt;&gt;"")</formula>
    </cfRule>
  </conditionalFormatting>
  <conditionalFormatting sqref="I143">
    <cfRule type="expression" dxfId="2891" priority="7000">
      <formula>AND(OR(YEAR($H143)&gt;YEAR($I143), AND(YEAR($H143)=YEAR($I143), MONTH($H143)&gt;MONTH($I143)), AND(YEAR($H143)=YEAR($I143), MONTH($H143)=MONTH($I143), DAY($H143&gt;=$I143))), $H143&lt;&gt;"", $I143&lt;&gt;"")</formula>
    </cfRule>
  </conditionalFormatting>
  <conditionalFormatting sqref="H144">
    <cfRule type="expression" dxfId="2890" priority="6999">
      <formula>AND(OR(YEAR($H144)&gt;YEAR($I144), AND(YEAR($H144)=YEAR($I144), MONTH($H144)&gt;MONTH($I144)), AND(YEAR($H144)=YEAR($I144), MONTH($H144)=MONTH($I144), DAY($H144&gt;=$I144))), $H144&lt;&gt;"", $I144&lt;&gt;"")</formula>
    </cfRule>
  </conditionalFormatting>
  <conditionalFormatting sqref="I144">
    <cfRule type="expression" dxfId="2889" priority="6998">
      <formula>AND(OR(YEAR($H144)&gt;YEAR($I144), AND(YEAR($H144)=YEAR($I144), MONTH($H144)&gt;MONTH($I144)), AND(YEAR($H144)=YEAR($I144), MONTH($H144)=MONTH($I144), DAY($H144&gt;=$I144))), $H144&lt;&gt;"", $I144&lt;&gt;"")</formula>
    </cfRule>
  </conditionalFormatting>
  <conditionalFormatting sqref="H139">
    <cfRule type="expression" dxfId="2888" priority="6997">
      <formula>AND(OR(YEAR($H139)&gt;YEAR($I139), AND(YEAR($H139)=YEAR($I139), MONTH($H139)&gt;MONTH($I139)), AND(YEAR($H139)=YEAR($I139), MONTH($H139)=MONTH($I139), DAY($H139&gt;=$I139))), $H139&lt;&gt;"", $I139&lt;&gt;"")</formula>
    </cfRule>
  </conditionalFormatting>
  <conditionalFormatting sqref="I139">
    <cfRule type="expression" dxfId="2887" priority="6996">
      <formula>AND(OR(YEAR($H139)&gt;YEAR($I139), AND(YEAR($H139)=YEAR($I139), MONTH($H139)&gt;MONTH($I139)), AND(YEAR($H139)=YEAR($I139), MONTH($H139)=MONTH($I139), DAY($H139&gt;=$I139))), $H139&lt;&gt;"", $I139&lt;&gt;"")</formula>
    </cfRule>
  </conditionalFormatting>
  <conditionalFormatting sqref="H139">
    <cfRule type="expression" dxfId="2886" priority="6995">
      <formula>AND(OR(YEAR($H139)&gt;YEAR($I139), AND(YEAR($H139)=YEAR($I139), MONTH($H139)&gt;MONTH($I139)), AND(YEAR($H139)=YEAR($I139), MONTH($H139)=MONTH($I139), DAY($H139&gt;=$I139))), $H139&lt;&gt;"", $I139&lt;&gt;"")</formula>
    </cfRule>
  </conditionalFormatting>
  <conditionalFormatting sqref="I139">
    <cfRule type="expression" dxfId="2885" priority="6994">
      <formula>AND(OR(YEAR($H139)&gt;YEAR($I139), AND(YEAR($H139)=YEAR($I139), MONTH($H139)&gt;MONTH($I139)), AND(YEAR($H139)=YEAR($I139), MONTH($H139)=MONTH($I139), DAY($H139&gt;=$I139))), $H139&lt;&gt;"", $I139&lt;&gt;"")</formula>
    </cfRule>
  </conditionalFormatting>
  <conditionalFormatting sqref="H140">
    <cfRule type="expression" dxfId="2884" priority="6993">
      <formula>AND(OR(YEAR($H140)&gt;YEAR($I140), AND(YEAR($H140)=YEAR($I140), MONTH($H140)&gt;MONTH($I140)), AND(YEAR($H140)=YEAR($I140), MONTH($H140)=MONTH($I140), DAY($H140&gt;=$I140))), $H140&lt;&gt;"", $I140&lt;&gt;"")</formula>
    </cfRule>
  </conditionalFormatting>
  <conditionalFormatting sqref="I140">
    <cfRule type="expression" dxfId="2883" priority="6992">
      <formula>AND(OR(YEAR($H140)&gt;YEAR($I140), AND(YEAR($H140)=YEAR($I140), MONTH($H140)&gt;MONTH($I140)), AND(YEAR($H140)=YEAR($I140), MONTH($H140)=MONTH($I140), DAY($H140&gt;=$I140))), $H140&lt;&gt;"", $I140&lt;&gt;"")</formula>
    </cfRule>
  </conditionalFormatting>
  <conditionalFormatting sqref="H147">
    <cfRule type="expression" dxfId="2882" priority="6991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I147">
    <cfRule type="expression" dxfId="2881" priority="6990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H147">
    <cfRule type="expression" dxfId="2880" priority="6989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I147">
    <cfRule type="expression" dxfId="2879" priority="6988">
      <formula>AND(OR(YEAR($H147)&gt;YEAR($I147), AND(YEAR($H147)=YEAR($I147), MONTH($H147)&gt;MONTH($I147)), AND(YEAR($H147)=YEAR($I147), MONTH($H147)=MONTH($I147), DAY($H147&gt;=$I147))), $H147&lt;&gt;"", $I147&lt;&gt;"")</formula>
    </cfRule>
  </conditionalFormatting>
  <conditionalFormatting sqref="H148">
    <cfRule type="expression" dxfId="2878" priority="6987">
      <formula>AND(OR(YEAR($H148)&gt;YEAR($I148), AND(YEAR($H148)=YEAR($I148), MONTH($H148)&gt;MONTH($I148)), AND(YEAR($H148)=YEAR($I148), MONTH($H148)=MONTH($I148), DAY($H148&gt;=$I148))), $H148&lt;&gt;"", $I148&lt;&gt;"")</formula>
    </cfRule>
  </conditionalFormatting>
  <conditionalFormatting sqref="I148">
    <cfRule type="expression" dxfId="2877" priority="6986">
      <formula>AND(OR(YEAR($H148)&gt;YEAR($I148), AND(YEAR($H148)=YEAR($I148), MONTH($H148)&gt;MONTH($I148)), AND(YEAR($H148)=YEAR($I148), MONTH($H148)=MONTH($I148), DAY($H148&gt;=$I148))), $H148&lt;&gt;"", $I148&lt;&gt;"")</formula>
    </cfRule>
  </conditionalFormatting>
  <conditionalFormatting sqref="L133:L134">
    <cfRule type="expression" dxfId="2876" priority="6985">
      <formula>OR(AND($L133&lt;&gt;2300, $M133&lt;=$L133, OR($O133=2300, $O133&lt;$M133), OR($O133&lt;&gt;"", $R133&lt;&gt;"")), AND($O133&lt;&gt;2300, $P133&lt;=$O133, OR($R133=2300, $R133&lt;$P133), OR($R133&lt;&gt;"", $L133&lt;&gt;"")), AND($R133&lt;&gt;2300, $S133&lt;=$R133, OR($L133=2300, $L133&lt;$S133), OR($L133&lt;&gt;"", $O133&lt;&gt;"")))</formula>
    </cfRule>
  </conditionalFormatting>
  <conditionalFormatting sqref="L135">
    <cfRule type="expression" dxfId="2875" priority="6984">
      <formula>OR(AND($L135&lt;&gt;2300, $M135&lt;=$L135, OR($O135=2300, $O135&lt;$M135), OR($O135&lt;&gt;"", $R135&lt;&gt;"")), AND($O135&lt;&gt;2300, $P135&lt;=$O135, OR($R135=2300, $R135&lt;$P135), OR($R135&lt;&gt;"", $L135&lt;&gt;"")), AND($R135&lt;&gt;2300, $S135&lt;=$R135, OR($L135=2300, $L135&lt;$S135), OR($L135&lt;&gt;"", $O135&lt;&gt;"")))</formula>
    </cfRule>
  </conditionalFormatting>
  <conditionalFormatting sqref="L136">
    <cfRule type="expression" dxfId="2874" priority="6983">
      <formula>OR(AND($L136&lt;&gt;2300, $M136&lt;=$L136, OR($O136=2300, $O136&lt;$M136), OR($O136&lt;&gt;"", $R136&lt;&gt;"")), AND($O136&lt;&gt;2300, $P136&lt;=$O136, OR($R136=2300, $R136&lt;$P136), OR($R136&lt;&gt;"", $L136&lt;&gt;"")), AND($R136&lt;&gt;2300, $S136&lt;=$R136, OR($L136=2300, $L136&lt;$S136), OR($L136&lt;&gt;"", $O136&lt;&gt;"")))</formula>
    </cfRule>
  </conditionalFormatting>
  <conditionalFormatting sqref="L141:L142">
    <cfRule type="expression" dxfId="2873" priority="6982">
      <formula>OR(AND($L141&lt;&gt;2300, $M141&lt;=$L141, OR($O141=2300, $O141&lt;$M141), OR($O141&lt;&gt;"", $R141&lt;&gt;"")), AND($O141&lt;&gt;2300, $P141&lt;=$O141, OR($R141=2300, $R141&lt;$P141), OR($R141&lt;&gt;"", $L141&lt;&gt;"")), AND($R141&lt;&gt;2300, $S141&lt;=$R141, OR($L141=2300, $L141&lt;$S141), OR($L141&lt;&gt;"", $O141&lt;&gt;"")))</formula>
    </cfRule>
  </conditionalFormatting>
  <conditionalFormatting sqref="L143">
    <cfRule type="expression" dxfId="2872" priority="6981">
      <formula>OR(AND($L143&lt;&gt;2300, $M143&lt;=$L143, OR($O143=2300, $O143&lt;$M143), OR($O143&lt;&gt;"", $R143&lt;&gt;"")), AND($O143&lt;&gt;2300, $P143&lt;=$O143, OR($R143=2300, $R143&lt;$P143), OR($R143&lt;&gt;"", $L143&lt;&gt;"")), AND($R143&lt;&gt;2300, $S143&lt;=$R143, OR($L143=2300, $L143&lt;$S143), OR($L143&lt;&gt;"", $O143&lt;&gt;"")))</formula>
    </cfRule>
  </conditionalFormatting>
  <conditionalFormatting sqref="L144">
    <cfRule type="expression" dxfId="2871" priority="6980">
      <formula>OR(AND($L144&lt;&gt;2300, $M144&lt;=$L144, OR($O144=2300, $O144&lt;$M144), OR($O144&lt;&gt;"", $R144&lt;&gt;"")), AND($O144&lt;&gt;2300, $P144&lt;=$O144, OR($R144=2300, $R144&lt;$P144), OR($R144&lt;&gt;"", $L144&lt;&gt;"")), AND($R144&lt;&gt;2300, $S144&lt;=$R144, OR($L144=2300, $L144&lt;$S144), OR($L144&lt;&gt;"", $O144&lt;&gt;"")))</formula>
    </cfRule>
  </conditionalFormatting>
  <conditionalFormatting sqref="L137">
    <cfRule type="expression" dxfId="2870" priority="6979">
      <formula>OR(AND($L137&lt;&gt;2300, $M137&lt;=$L137, OR($O137=2300, $O137&lt;$M137), OR($O137&lt;&gt;"", $R137&lt;&gt;"")), AND($O137&lt;&gt;2300, $P137&lt;=$O137, OR($R137=2300, $R137&lt;$P137), OR($R137&lt;&gt;"", $L137&lt;&gt;"")), AND($R137&lt;&gt;2300, $S137&lt;=$R137, OR($L137=2300, $L137&lt;$S137), OR($L137&lt;&gt;"", $O137&lt;&gt;"")))</formula>
    </cfRule>
  </conditionalFormatting>
  <conditionalFormatting sqref="L138">
    <cfRule type="expression" dxfId="2869" priority="6978">
      <formula>OR(AND($L138&lt;&gt;2300, $M138&lt;=$L138, OR($O138=2300, $O138&lt;$M138), OR($O138&lt;&gt;"", $R138&lt;&gt;"")), AND($O138&lt;&gt;2300, $P138&lt;=$O138, OR($R138=2300, $R138&lt;$P138), OR($R138&lt;&gt;"", $L138&lt;&gt;"")), AND($R138&lt;&gt;2300, $S138&lt;=$R138, OR($L138=2300, $L138&lt;$S138), OR($L138&lt;&gt;"", $O138&lt;&gt;"")))</formula>
    </cfRule>
  </conditionalFormatting>
  <conditionalFormatting sqref="L139">
    <cfRule type="expression" dxfId="2868" priority="6977">
      <formula>OR(AND($L139&lt;&gt;2300, $M139&lt;=$L139, OR($O139=2300, $O139&lt;$M139), OR($O139&lt;&gt;"", $R139&lt;&gt;"")), AND($O139&lt;&gt;2300, $P139&lt;=$O139, OR($R139=2300, $R139&lt;$P139), OR($R139&lt;&gt;"", $L139&lt;&gt;"")), AND($R139&lt;&gt;2300, $S139&lt;=$R139, OR($L139=2300, $L139&lt;$S139), OR($L139&lt;&gt;"", $O139&lt;&gt;"")))</formula>
    </cfRule>
  </conditionalFormatting>
  <conditionalFormatting sqref="L140">
    <cfRule type="expression" dxfId="2867" priority="6976">
      <formula>OR(AND($L140&lt;&gt;2300, $M140&lt;=$L140, OR($O140=2300, $O140&lt;$M140), OR($O140&lt;&gt;"", $R140&lt;&gt;"")), AND($O140&lt;&gt;2300, $P140&lt;=$O140, OR($R140=2300, $R140&lt;$P140), OR($R140&lt;&gt;"", $L140&lt;&gt;"")), AND($R140&lt;&gt;2300, $S140&lt;=$R140, OR($L140=2300, $L140&lt;$S140), OR($L140&lt;&gt;"", $O140&lt;&gt;"")))</formula>
    </cfRule>
  </conditionalFormatting>
  <conditionalFormatting sqref="L145">
    <cfRule type="expression" dxfId="2866" priority="6975">
      <formula>OR(AND($L145&lt;&gt;2300, $M145&lt;=$L145, OR($O145=2300, $O145&lt;$M145), OR($O145&lt;&gt;"", $R145&lt;&gt;"")), AND($O145&lt;&gt;2300, $P145&lt;=$O145, OR($R145=2300, $R145&lt;$P145), OR($R145&lt;&gt;"", $L145&lt;&gt;"")), AND($R145&lt;&gt;2300, $S145&lt;=$R145, OR($L145=2300, $L145&lt;$S145), OR($L145&lt;&gt;"", $O145&lt;&gt;"")))</formula>
    </cfRule>
  </conditionalFormatting>
  <conditionalFormatting sqref="L146">
    <cfRule type="expression" dxfId="2865" priority="6974">
      <formula>OR(AND($L146&lt;&gt;2300, $M146&lt;=$L146, OR($O146=2300, $O146&lt;$M146), OR($O146&lt;&gt;"", $R146&lt;&gt;"")), AND($O146&lt;&gt;2300, $P146&lt;=$O146, OR($R146=2300, $R146&lt;$P146), OR($R146&lt;&gt;"", $L146&lt;&gt;"")), AND($R146&lt;&gt;2300, $S146&lt;=$R146, OR($L146=2300, $L146&lt;$S146), OR($L146&lt;&gt;"", $O146&lt;&gt;"")))</formula>
    </cfRule>
  </conditionalFormatting>
  <conditionalFormatting sqref="L147">
    <cfRule type="expression" dxfId="2864" priority="6973">
      <formula>OR(AND($L147&lt;&gt;2300, $M147&lt;=$L147, OR($O147=2300, $O147&lt;$M147), OR($O147&lt;&gt;"", $R147&lt;&gt;"")), AND($O147&lt;&gt;2300, $P147&lt;=$O147, OR($R147=2300, $R147&lt;$P147), OR($R147&lt;&gt;"", $L147&lt;&gt;"")), AND($R147&lt;&gt;2300, $S147&lt;=$R147, OR($L147=2300, $L147&lt;$S147), OR($L147&lt;&gt;"", $O147&lt;&gt;"")))</formula>
    </cfRule>
  </conditionalFormatting>
  <conditionalFormatting sqref="L148">
    <cfRule type="expression" dxfId="2863" priority="6972">
      <formula>OR(AND($L148&lt;&gt;2300, $M148&lt;=$L148, OR($O148=2300, $O148&lt;$M148), OR($O148&lt;&gt;"", $R148&lt;&gt;"")), AND($O148&lt;&gt;2300, $P148&lt;=$O148, OR($R148=2300, $R148&lt;$P148), OR($R148&lt;&gt;"", $L148&lt;&gt;"")), AND($R148&lt;&gt;2300, $S148&lt;=$R148, OR($L148=2300, $L148&lt;$S148), OR($L148&lt;&gt;"", $O148&lt;&gt;"")))</formula>
    </cfRule>
  </conditionalFormatting>
  <conditionalFormatting sqref="R133">
    <cfRule type="expression" dxfId="2862" priority="6971">
      <formula>OR(AND($L133&lt;&gt;2300, $M133&lt;=$L133, OR($O133=2300, $O133&lt;$M133), OR($O133&lt;&gt;"", $R133&lt;&gt;"")), AND($O133&lt;&gt;2300, $P133&lt;=$O133, OR($R133=2300, $R133&lt;$P133), OR($R133&lt;&gt;"", $L133&lt;&gt;"")), AND($R133&lt;&gt;2300, $S133&lt;=$R133, OR($L133=2300, $L133&lt;$S133), OR($L133&lt;&gt;"", $O133&lt;&gt;"")))</formula>
    </cfRule>
  </conditionalFormatting>
  <conditionalFormatting sqref="R134">
    <cfRule type="expression" dxfId="2861" priority="6970">
      <formula>OR(AND($L134&lt;&gt;2300, $M134&lt;=$L134, OR($O134=2300, $O134&lt;$M134), OR($O134&lt;&gt;"", $R134&lt;&gt;"")), AND($O134&lt;&gt;2300, $P134&lt;=$O134, OR($R134=2300, $R134&lt;$P134), OR($R134&lt;&gt;"", $L134&lt;&gt;"")), AND($R134&lt;&gt;2300, $S134&lt;=$R134, OR($L134=2300, $L134&lt;$S134), OR($L134&lt;&gt;"", $O134&lt;&gt;"")))</formula>
    </cfRule>
  </conditionalFormatting>
  <conditionalFormatting sqref="R135">
    <cfRule type="expression" dxfId="2860" priority="6969">
      <formula>OR(AND($L135&lt;&gt;2300, $M135&lt;=$L135, OR($O135=2300, $O135&lt;$M135), OR($O135&lt;&gt;"", $R135&lt;&gt;"")), AND($O135&lt;&gt;2300, $P135&lt;=$O135, OR($R135=2300, $R135&lt;$P135), OR($R135&lt;&gt;"", $L135&lt;&gt;"")), AND($R135&lt;&gt;2300, $S135&lt;=$R135, OR($L135=2300, $L135&lt;$S135), OR($L135&lt;&gt;"", $O135&lt;&gt;"")))</formula>
    </cfRule>
  </conditionalFormatting>
  <conditionalFormatting sqref="R136">
    <cfRule type="expression" dxfId="2859" priority="6968">
      <formula>OR(AND($L136&lt;&gt;2300, $M136&lt;=$L136, OR($O136=2300, $O136&lt;$M136), OR($O136&lt;&gt;"", $R136&lt;&gt;"")), AND($O136&lt;&gt;2300, $P136&lt;=$O136, OR($R136=2300, $R136&lt;$P136), OR($R136&lt;&gt;"", $L136&lt;&gt;"")), AND($R136&lt;&gt;2300, $S136&lt;=$R136, OR($L136=2300, $L136&lt;$S136), OR($L136&lt;&gt;"", $O136&lt;&gt;"")))</formula>
    </cfRule>
  </conditionalFormatting>
  <conditionalFormatting sqref="R141">
    <cfRule type="expression" dxfId="2858" priority="6967">
      <formula>OR(AND($L141&lt;&gt;2300, $M141&lt;=$L141, OR($O141=2300, $O141&lt;$M141), OR($O141&lt;&gt;"", $R141&lt;&gt;"")), AND($O141&lt;&gt;2300, $P141&lt;=$O141, OR($R141=2300, $R141&lt;$P141), OR($R141&lt;&gt;"", $L141&lt;&gt;"")), AND($R141&lt;&gt;2300, $S141&lt;=$R141, OR($L141=2300, $L141&lt;$S141), OR($L141&lt;&gt;"", $O141&lt;&gt;"")))</formula>
    </cfRule>
  </conditionalFormatting>
  <conditionalFormatting sqref="R142">
    <cfRule type="expression" dxfId="2857" priority="6966">
      <formula>OR(AND($L142&lt;&gt;2300, $M142&lt;=$L142, OR($O142=2300, $O142&lt;$M142), OR($O142&lt;&gt;"", $R142&lt;&gt;"")), AND($O142&lt;&gt;2300, $P142&lt;=$O142, OR($R142=2300, $R142&lt;$P142), OR($R142&lt;&gt;"", $L142&lt;&gt;"")), AND($R142&lt;&gt;2300, $S142&lt;=$R142, OR($L142=2300, $L142&lt;$S142), OR($L142&lt;&gt;"", $O142&lt;&gt;"")))</formula>
    </cfRule>
  </conditionalFormatting>
  <conditionalFormatting sqref="R143">
    <cfRule type="expression" dxfId="2856" priority="6965">
      <formula>OR(AND($L143&lt;&gt;2300, $M143&lt;=$L143, OR($O143=2300, $O143&lt;$M143), OR($O143&lt;&gt;"", $R143&lt;&gt;"")), AND($O143&lt;&gt;2300, $P143&lt;=$O143, OR($R143=2300, $R143&lt;$P143), OR($R143&lt;&gt;"", $L143&lt;&gt;"")), AND($R143&lt;&gt;2300, $S143&lt;=$R143, OR($L143=2300, $L143&lt;$S143), OR($L143&lt;&gt;"", $O143&lt;&gt;"")))</formula>
    </cfRule>
  </conditionalFormatting>
  <conditionalFormatting sqref="R144">
    <cfRule type="expression" dxfId="2855" priority="6964">
      <formula>OR(AND($L144&lt;&gt;2300, $M144&lt;=$L144, OR($O144=2300, $O144&lt;$M144), OR($O144&lt;&gt;"", $R144&lt;&gt;"")), AND($O144&lt;&gt;2300, $P144&lt;=$O144, OR($R144=2300, $R144&lt;$P144), OR($R144&lt;&gt;"", $L144&lt;&gt;"")), AND($R144&lt;&gt;2300, $S144&lt;=$R144, OR($L144=2300, $L144&lt;$S144), OR($L144&lt;&gt;"", $O144&lt;&gt;"")))</formula>
    </cfRule>
  </conditionalFormatting>
  <conditionalFormatting sqref="R137">
    <cfRule type="expression" dxfId="2854" priority="6963">
      <formula>OR(AND($L137&lt;&gt;2300, $M137&lt;=$L137, OR($O137=2300, $O137&lt;$M137), OR($O137&lt;&gt;"", $R137&lt;&gt;"")), AND($O137&lt;&gt;2300, $P137&lt;=$O137, OR($R137=2300, $R137&lt;$P137), OR($R137&lt;&gt;"", $L137&lt;&gt;"")), AND($R137&lt;&gt;2300, $S137&lt;=$R137, OR($L137=2300, $L137&lt;$S137), OR($L137&lt;&gt;"", $O137&lt;&gt;"")))</formula>
    </cfRule>
  </conditionalFormatting>
  <conditionalFormatting sqref="R138">
    <cfRule type="expression" dxfId="2853" priority="6962">
      <formula>OR(AND($L138&lt;&gt;2300, $M138&lt;=$L138, OR($O138=2300, $O138&lt;$M138), OR($O138&lt;&gt;"", $R138&lt;&gt;"")), AND($O138&lt;&gt;2300, $P138&lt;=$O138, OR($R138=2300, $R138&lt;$P138), OR($R138&lt;&gt;"", $L138&lt;&gt;"")), AND($R138&lt;&gt;2300, $S138&lt;=$R138, OR($L138=2300, $L138&lt;$S138), OR($L138&lt;&gt;"", $O138&lt;&gt;"")))</formula>
    </cfRule>
  </conditionalFormatting>
  <conditionalFormatting sqref="R139">
    <cfRule type="expression" dxfId="2852" priority="6961">
      <formula>OR(AND($L139&lt;&gt;2300, $M139&lt;=$L139, OR($O139=2300, $O139&lt;$M139), OR($O139&lt;&gt;"", $R139&lt;&gt;"")), AND($O139&lt;&gt;2300, $P139&lt;=$O139, OR($R139=2300, $R139&lt;$P139), OR($R139&lt;&gt;"", $L139&lt;&gt;"")), AND($R139&lt;&gt;2300, $S139&lt;=$R139, OR($L139=2300, $L139&lt;$S139), OR($L139&lt;&gt;"", $O139&lt;&gt;"")))</formula>
    </cfRule>
  </conditionalFormatting>
  <conditionalFormatting sqref="R140">
    <cfRule type="expression" dxfId="2851" priority="6960">
      <formula>OR(AND($L140&lt;&gt;2300, $M140&lt;=$L140, OR($O140=2300, $O140&lt;$M140), OR($O140&lt;&gt;"", $R140&lt;&gt;"")), AND($O140&lt;&gt;2300, $P140&lt;=$O140, OR($R140=2300, $R140&lt;$P140), OR($R140&lt;&gt;"", $L140&lt;&gt;"")), AND($R140&lt;&gt;2300, $S140&lt;=$R140, OR($L140=2300, $L140&lt;$S140), OR($L140&lt;&gt;"", $O140&lt;&gt;"")))</formula>
    </cfRule>
  </conditionalFormatting>
  <conditionalFormatting sqref="R145">
    <cfRule type="expression" dxfId="2850" priority="6959">
      <formula>OR(AND($L145&lt;&gt;2300, $M145&lt;=$L145, OR($O145=2300, $O145&lt;$M145), OR($O145&lt;&gt;"", $R145&lt;&gt;"")), AND($O145&lt;&gt;2300, $P145&lt;=$O145, OR($R145=2300, $R145&lt;$P145), OR($R145&lt;&gt;"", $L145&lt;&gt;"")), AND($R145&lt;&gt;2300, $S145&lt;=$R145, OR($L145=2300, $L145&lt;$S145), OR($L145&lt;&gt;"", $O145&lt;&gt;"")))</formula>
    </cfRule>
  </conditionalFormatting>
  <conditionalFormatting sqref="R146">
    <cfRule type="expression" dxfId="2849" priority="6958">
      <formula>OR(AND($L146&lt;&gt;2300, $M146&lt;=$L146, OR($O146=2300, $O146&lt;$M146), OR($O146&lt;&gt;"", $R146&lt;&gt;"")), AND($O146&lt;&gt;2300, $P146&lt;=$O146, OR($R146=2300, $R146&lt;$P146), OR($R146&lt;&gt;"", $L146&lt;&gt;"")), AND($R146&lt;&gt;2300, $S146&lt;=$R146, OR($L146=2300, $L146&lt;$S146), OR($L146&lt;&gt;"", $O146&lt;&gt;"")))</formula>
    </cfRule>
  </conditionalFormatting>
  <conditionalFormatting sqref="R147">
    <cfRule type="expression" dxfId="2848" priority="6957">
      <formula>OR(AND($L147&lt;&gt;2300, $M147&lt;=$L147, OR($O147=2300, $O147&lt;$M147), OR($O147&lt;&gt;"", $R147&lt;&gt;"")), AND($O147&lt;&gt;2300, $P147&lt;=$O147, OR($R147=2300, $R147&lt;$P147), OR($R147&lt;&gt;"", $L147&lt;&gt;"")), AND($R147&lt;&gt;2300, $S147&lt;=$R147, OR($L147=2300, $L147&lt;$S147), OR($L147&lt;&gt;"", $O147&lt;&gt;"")))</formula>
    </cfRule>
  </conditionalFormatting>
  <conditionalFormatting sqref="R148">
    <cfRule type="expression" dxfId="2847" priority="6956">
      <formula>OR(AND($L148&lt;&gt;2300, $M148&lt;=$L148, OR($O148=2300, $O148&lt;$M148), OR($O148&lt;&gt;"", $R148&lt;&gt;"")), AND($O148&lt;&gt;2300, $P148&lt;=$O148, OR($R148=2300, $R148&lt;$P148), OR($R148&lt;&gt;"", $L148&lt;&gt;"")), AND($R148&lt;&gt;2300, $S148&lt;=$R148, OR($L148=2300, $L148&lt;$S148), OR($L148&lt;&gt;"", $O148&lt;&gt;"")))</formula>
    </cfRule>
  </conditionalFormatting>
  <conditionalFormatting sqref="H150">
    <cfRule type="expression" dxfId="2846" priority="6955">
      <formula>AND(OR(YEAR($H150)&gt;YEAR($I150), AND(YEAR($H150)=YEAR($I150), MONTH($H150)&gt;MONTH($I150)), AND(YEAR($H150)=YEAR($I150), MONTH($H150)=MONTH($I150), DAY($H150&gt;=$I150))), $H150&lt;&gt;"", $I150&lt;&gt;"")</formula>
    </cfRule>
  </conditionalFormatting>
  <conditionalFormatting sqref="I150">
    <cfRule type="expression" dxfId="2845" priority="6954">
      <formula>AND(OR(YEAR($H150)&gt;YEAR($I150), AND(YEAR($H150)=YEAR($I150), MONTH($H150)&gt;MONTH($I150)), AND(YEAR($H150)=YEAR($I150), MONTH($H150)=MONTH($I150), DAY($H150&gt;=$I150))), $H150&lt;&gt;"", $I150&lt;&gt;"")</formula>
    </cfRule>
  </conditionalFormatting>
  <conditionalFormatting sqref="H150">
    <cfRule type="expression" dxfId="2844" priority="6953">
      <formula>AND(OR(YEAR($H150)&gt;YEAR($I150), AND(YEAR($H150)=YEAR($I150), MONTH($H150)&gt;MONTH($I150)), AND(YEAR($H150)=YEAR($I150), MONTH($H150)=MONTH($I150), DAY($H150&gt;=$I150))), $H150&lt;&gt;"", $I150&lt;&gt;"")</formula>
    </cfRule>
  </conditionalFormatting>
  <conditionalFormatting sqref="I150">
    <cfRule type="expression" dxfId="2843" priority="6952">
      <formula>AND(OR(YEAR($H150)&gt;YEAR($I150), AND(YEAR($H150)=YEAR($I150), MONTH($H150)&gt;MONTH($I150)), AND(YEAR($H150)=YEAR($I150), MONTH($H150)=MONTH($I150), DAY($H150&gt;=$I150))), $H150&lt;&gt;"", $I150&lt;&gt;"")</formula>
    </cfRule>
  </conditionalFormatting>
  <conditionalFormatting sqref="H151">
    <cfRule type="expression" dxfId="2842" priority="6951">
      <formula>AND(OR(YEAR($H151)&gt;YEAR($I151), AND(YEAR($H151)=YEAR($I151), MONTH($H151)&gt;MONTH($I151)), AND(YEAR($H151)=YEAR($I151), MONTH($H151)=MONTH($I151), DAY($H151&gt;=$I151))), $H151&lt;&gt;"", $I151&lt;&gt;"")</formula>
    </cfRule>
  </conditionalFormatting>
  <conditionalFormatting sqref="I151">
    <cfRule type="expression" dxfId="2841" priority="6950">
      <formula>AND(OR(YEAR($H151)&gt;YEAR($I151), AND(YEAR($H151)=YEAR($I151), MONTH($H151)&gt;MONTH($I151)), AND(YEAR($H151)=YEAR($I151), MONTH($H151)=MONTH($I151), DAY($H151&gt;=$I151))), $H151&lt;&gt;"", $I151&lt;&gt;"")</formula>
    </cfRule>
  </conditionalFormatting>
  <conditionalFormatting sqref="L149">
    <cfRule type="expression" dxfId="2840" priority="6949">
      <formula>OR(AND($L149&lt;&gt;2300, $M149&lt;=$L149, OR($O149=2300, $O149&lt;$M149), OR($O149&lt;&gt;"", $R149&lt;&gt;"")), AND($O149&lt;&gt;2300, $P149&lt;=$O149, OR($R149=2300, $R149&lt;$P149), OR($R149&lt;&gt;"", $L149&lt;&gt;"")), AND($R149&lt;&gt;2300, $S149&lt;=$R149, OR($L149=2300, $L149&lt;$S149), OR($L149&lt;&gt;"", $O149&lt;&gt;"")))</formula>
    </cfRule>
  </conditionalFormatting>
  <conditionalFormatting sqref="L150">
    <cfRule type="expression" dxfId="2839" priority="6948">
      <formula>OR(AND($L150&lt;&gt;2300, $M150&lt;=$L150, OR($O150=2300, $O150&lt;$M150), OR($O150&lt;&gt;"", $R150&lt;&gt;"")), AND($O150&lt;&gt;2300, $P150&lt;=$O150, OR($R150=2300, $R150&lt;$P150), OR($R150&lt;&gt;"", $L150&lt;&gt;"")), AND($R150&lt;&gt;2300, $S150&lt;=$R150, OR($L150=2300, $L150&lt;$S150), OR($L150&lt;&gt;"", $O150&lt;&gt;"")))</formula>
    </cfRule>
  </conditionalFormatting>
  <conditionalFormatting sqref="L151">
    <cfRule type="expression" dxfId="2838" priority="6947">
      <formula>OR(AND($L151&lt;&gt;2300, $M151&lt;=$L151, OR($O151=2300, $O151&lt;$M151), OR($O151&lt;&gt;"", $R151&lt;&gt;"")), AND($O151&lt;&gt;2300, $P151&lt;=$O151, OR($R151=2300, $R151&lt;$P151), OR($R151&lt;&gt;"", $L151&lt;&gt;"")), AND($R151&lt;&gt;2300, $S151&lt;=$R151, OR($L151=2300, $L151&lt;$S151), OR($L151&lt;&gt;"", $O151&lt;&gt;"")))</formula>
    </cfRule>
  </conditionalFormatting>
  <conditionalFormatting sqref="O149">
    <cfRule type="expression" dxfId="2837" priority="6946">
      <formula>OR(AND($L149&lt;&gt;2300, $M149&lt;=$L149, OR($O149=2300, $O149&lt;$M149), OR($O149&lt;&gt;"", $R149&lt;&gt;"")), AND($O149&lt;&gt;2300, $P149&lt;=$O149, OR($R149=2300, $R149&lt;$P149), OR($R149&lt;&gt;"", $L149&lt;&gt;"")), AND($R149&lt;&gt;2300, $S149&lt;=$R149, OR($L149=2300, $L149&lt;$S149), OR($L149&lt;&gt;"", $O149&lt;&gt;"")))</formula>
    </cfRule>
  </conditionalFormatting>
  <conditionalFormatting sqref="O150">
    <cfRule type="expression" dxfId="2836" priority="6945">
      <formula>OR(AND($L150&lt;&gt;2300, $M150&lt;=$L150, OR($O150=2300, $O150&lt;$M150), OR($O150&lt;&gt;"", $R150&lt;&gt;"")), AND($O150&lt;&gt;2300, $P150&lt;=$O150, OR($R150=2300, $R150&lt;$P150), OR($R150&lt;&gt;"", $L150&lt;&gt;"")), AND($R150&lt;&gt;2300, $S150&lt;=$R150, OR($L150=2300, $L150&lt;$S150), OR($L150&lt;&gt;"", $O150&lt;&gt;"")))</formula>
    </cfRule>
  </conditionalFormatting>
  <conditionalFormatting sqref="O151">
    <cfRule type="expression" dxfId="2835" priority="6944">
      <formula>OR(AND($L151&lt;&gt;2300, $M151&lt;=$L151, OR($O151=2300, $O151&lt;$M151), OR($O151&lt;&gt;"", $R151&lt;&gt;"")), AND($O151&lt;&gt;2300, $P151&lt;=$O151, OR($R151=2300, $R151&lt;$P151), OR($R151&lt;&gt;"", $L151&lt;&gt;"")), AND($R151&lt;&gt;2300, $S151&lt;=$R151, OR($L151=2300, $L151&lt;$S151), OR($L151&lt;&gt;"", $O151&lt;&gt;"")))</formula>
    </cfRule>
  </conditionalFormatting>
  <conditionalFormatting sqref="R149">
    <cfRule type="expression" dxfId="2834" priority="6943">
      <formula>OR(AND($L149&lt;&gt;2300, $M149&lt;=$L149, OR($O149=2300, $O149&lt;$M149), OR($O149&lt;&gt;"", $R149&lt;&gt;"")), AND($O149&lt;&gt;2300, $P149&lt;=$O149, OR($R149=2300, $R149&lt;$P149), OR($R149&lt;&gt;"", $L149&lt;&gt;"")), AND($R149&lt;&gt;2300, $S149&lt;=$R149, OR($L149=2300, $L149&lt;$S149), OR($L149&lt;&gt;"", $O149&lt;&gt;"")))</formula>
    </cfRule>
  </conditionalFormatting>
  <conditionalFormatting sqref="R150">
    <cfRule type="expression" dxfId="2833" priority="6942">
      <formula>OR(AND($L150&lt;&gt;2300, $M150&lt;=$L150, OR($O150=2300, $O150&lt;$M150), OR($O150&lt;&gt;"", $R150&lt;&gt;"")), AND($O150&lt;&gt;2300, $P150&lt;=$O150, OR($R150=2300, $R150&lt;$P150), OR($R150&lt;&gt;"", $L150&lt;&gt;"")), AND($R150&lt;&gt;2300, $S150&lt;=$R150, OR($L150=2300, $L150&lt;$S150), OR($L150&lt;&gt;"", $O150&lt;&gt;"")))</formula>
    </cfRule>
  </conditionalFormatting>
  <conditionalFormatting sqref="R151">
    <cfRule type="expression" dxfId="2832" priority="6941">
      <formula>OR(AND($L151&lt;&gt;2300, $M151&lt;=$L151, OR($O151=2300, $O151&lt;$M151), OR($O151&lt;&gt;"", $R151&lt;&gt;"")), AND($O151&lt;&gt;2300, $P151&lt;=$O151, OR($R151=2300, $R151&lt;$P151), OR($R151&lt;&gt;"", $L151&lt;&gt;"")), AND($R151&lt;&gt;2300, $S151&lt;=$R151, OR($L151=2300, $L151&lt;$S151), OR($L151&lt;&gt;"", $O151&lt;&gt;"")))</formula>
    </cfRule>
  </conditionalFormatting>
  <conditionalFormatting sqref="H153">
    <cfRule type="expression" dxfId="2831" priority="6940">
      <formula>AND(OR(YEAR($H153)&gt;YEAR($I153), AND(YEAR($H153)=YEAR($I153), MONTH($H153)&gt;MONTH($I153)), AND(YEAR($H153)=YEAR($I153), MONTH($H153)=MONTH($I153), DAY($H153&gt;=$I153))), $H153&lt;&gt;"", $I153&lt;&gt;"")</formula>
    </cfRule>
  </conditionalFormatting>
  <conditionalFormatting sqref="I153">
    <cfRule type="expression" dxfId="2830" priority="6939">
      <formula>AND(OR(YEAR($H153)&gt;YEAR($I153), AND(YEAR($H153)=YEAR($I153), MONTH($H153)&gt;MONTH($I153)), AND(YEAR($H153)=YEAR($I153), MONTH($H153)=MONTH($I153), DAY($H153&gt;=$I153))), $H153&lt;&gt;"", $I153&lt;&gt;"")</formula>
    </cfRule>
  </conditionalFormatting>
  <conditionalFormatting sqref="H153">
    <cfRule type="expression" dxfId="2829" priority="6938">
      <formula>AND(OR(YEAR($H153)&gt;YEAR($I153), AND(YEAR($H153)=YEAR($I153), MONTH($H153)&gt;MONTH($I153)), AND(YEAR($H153)=YEAR($I153), MONTH($H153)=MONTH($I153), DAY($H153&gt;=$I153))), $H153&lt;&gt;"", $I153&lt;&gt;"")</formula>
    </cfRule>
  </conditionalFormatting>
  <conditionalFormatting sqref="I153">
    <cfRule type="expression" dxfId="2828" priority="6937">
      <formula>AND(OR(YEAR($H153)&gt;YEAR($I153), AND(YEAR($H153)=YEAR($I153), MONTH($H153)&gt;MONTH($I153)), AND(YEAR($H153)=YEAR($I153), MONTH($H153)=MONTH($I153), DAY($H153&gt;=$I153))), $H153&lt;&gt;"", $I153&lt;&gt;"")</formula>
    </cfRule>
  </conditionalFormatting>
  <conditionalFormatting sqref="H154">
    <cfRule type="expression" dxfId="2827" priority="6936">
      <formula>AND(OR(YEAR($H154)&gt;YEAR($I154), AND(YEAR($H154)=YEAR($I154), MONTH($H154)&gt;MONTH($I154)), AND(YEAR($H154)=YEAR($I154), MONTH($H154)=MONTH($I154), DAY($H154&gt;=$I154))), $H154&lt;&gt;"", $I154&lt;&gt;"")</formula>
    </cfRule>
  </conditionalFormatting>
  <conditionalFormatting sqref="I154">
    <cfRule type="expression" dxfId="2826" priority="6935">
      <formula>AND(OR(YEAR($H154)&gt;YEAR($I154), AND(YEAR($H154)=YEAR($I154), MONTH($H154)&gt;MONTH($I154)), AND(YEAR($H154)=YEAR($I154), MONTH($H154)=MONTH($I154), DAY($H154&gt;=$I154))), $H154&lt;&gt;"", $I154&lt;&gt;"")</formula>
    </cfRule>
  </conditionalFormatting>
  <conditionalFormatting sqref="L152">
    <cfRule type="expression" dxfId="2825" priority="6934">
      <formula>OR(AND($L152&lt;&gt;2300, $M152&lt;=$L152, OR($O152=2300, $O152&lt;$M152), OR($O152&lt;&gt;"", $R152&lt;&gt;"")), AND($O152&lt;&gt;2300, $P152&lt;=$O152, OR($R152=2300, $R152&lt;$P152), OR($R152&lt;&gt;"", $L152&lt;&gt;"")), AND($R152&lt;&gt;2300, $S152&lt;=$R152, OR($L152=2300, $L152&lt;$S152), OR($L152&lt;&gt;"", $O152&lt;&gt;"")))</formula>
    </cfRule>
  </conditionalFormatting>
  <conditionalFormatting sqref="L153">
    <cfRule type="expression" dxfId="2824" priority="6933">
      <formula>OR(AND($L153&lt;&gt;2300, $M153&lt;=$L153, OR($O153=2300, $O153&lt;$M153), OR($O153&lt;&gt;"", $R153&lt;&gt;"")), AND($O153&lt;&gt;2300, $P153&lt;=$O153, OR($R153=2300, $R153&lt;$P153), OR($R153&lt;&gt;"", $L153&lt;&gt;"")), AND($R153&lt;&gt;2300, $S153&lt;=$R153, OR($L153=2300, $L153&lt;$S153), OR($L153&lt;&gt;"", $O153&lt;&gt;"")))</formula>
    </cfRule>
  </conditionalFormatting>
  <conditionalFormatting sqref="L154">
    <cfRule type="expression" dxfId="2823" priority="6932">
      <formula>OR(AND($L154&lt;&gt;2300, $M154&lt;=$L154, OR($O154=2300, $O154&lt;$M154), OR($O154&lt;&gt;"", $R154&lt;&gt;"")), AND($O154&lt;&gt;2300, $P154&lt;=$O154, OR($R154=2300, $R154&lt;$P154), OR($R154&lt;&gt;"", $L154&lt;&gt;"")), AND($R154&lt;&gt;2300, $S154&lt;=$R154, OR($L154=2300, $L154&lt;$S154), OR($L154&lt;&gt;"", $O154&lt;&gt;"")))</formula>
    </cfRule>
  </conditionalFormatting>
  <conditionalFormatting sqref="O152">
    <cfRule type="expression" dxfId="2822" priority="6931">
      <formula>OR(AND($L152&lt;&gt;2300, $M152&lt;=$L152, OR($O152=2300, $O152&lt;$M152), OR($O152&lt;&gt;"", $R152&lt;&gt;"")), AND($O152&lt;&gt;2300, $P152&lt;=$O152, OR($R152=2300, $R152&lt;$P152), OR($R152&lt;&gt;"", $L152&lt;&gt;"")), AND($R152&lt;&gt;2300, $S152&lt;=$R152, OR($L152=2300, $L152&lt;$S152), OR($L152&lt;&gt;"", $O152&lt;&gt;"")))</formula>
    </cfRule>
  </conditionalFormatting>
  <conditionalFormatting sqref="O153">
    <cfRule type="expression" dxfId="2821" priority="6930">
      <formula>OR(AND($L153&lt;&gt;2300, $M153&lt;=$L153, OR($O153=2300, $O153&lt;$M153), OR($O153&lt;&gt;"", $R153&lt;&gt;"")), AND($O153&lt;&gt;2300, $P153&lt;=$O153, OR($R153=2300, $R153&lt;$P153), OR($R153&lt;&gt;"", $L153&lt;&gt;"")), AND($R153&lt;&gt;2300, $S153&lt;=$R153, OR($L153=2300, $L153&lt;$S153), OR($L153&lt;&gt;"", $O153&lt;&gt;"")))</formula>
    </cfRule>
  </conditionalFormatting>
  <conditionalFormatting sqref="O154">
    <cfRule type="expression" dxfId="2820" priority="6929">
      <formula>OR(AND($L154&lt;&gt;2300, $M154&lt;=$L154, OR($O154=2300, $O154&lt;$M154), OR($O154&lt;&gt;"", $R154&lt;&gt;"")), AND($O154&lt;&gt;2300, $P154&lt;=$O154, OR($R154=2300, $R154&lt;$P154), OR($R154&lt;&gt;"", $L154&lt;&gt;"")), AND($R154&lt;&gt;2300, $S154&lt;=$R154, OR($L154=2300, $L154&lt;$S154), OR($L154&lt;&gt;"", $O154&lt;&gt;"")))</formula>
    </cfRule>
  </conditionalFormatting>
  <conditionalFormatting sqref="R152">
    <cfRule type="expression" dxfId="2819" priority="6928">
      <formula>OR(AND($L152&lt;&gt;2300, $M152&lt;=$L152, OR($O152=2300, $O152&lt;$M152), OR($O152&lt;&gt;"", $R152&lt;&gt;"")), AND($O152&lt;&gt;2300, $P152&lt;=$O152, OR($R152=2300, $R152&lt;$P152), OR($R152&lt;&gt;"", $L152&lt;&gt;"")), AND($R152&lt;&gt;2300, $S152&lt;=$R152, OR($L152=2300, $L152&lt;$S152), OR($L152&lt;&gt;"", $O152&lt;&gt;"")))</formula>
    </cfRule>
  </conditionalFormatting>
  <conditionalFormatting sqref="R153">
    <cfRule type="expression" dxfId="2818" priority="6927">
      <formula>OR(AND($L153&lt;&gt;2300, $M153&lt;=$L153, OR($O153=2300, $O153&lt;$M153), OR($O153&lt;&gt;"", $R153&lt;&gt;"")), AND($O153&lt;&gt;2300, $P153&lt;=$O153, OR($R153=2300, $R153&lt;$P153), OR($R153&lt;&gt;"", $L153&lt;&gt;"")), AND($R153&lt;&gt;2300, $S153&lt;=$R153, OR($L153=2300, $L153&lt;$S153), OR($L153&lt;&gt;"", $O153&lt;&gt;"")))</formula>
    </cfRule>
  </conditionalFormatting>
  <conditionalFormatting sqref="R154">
    <cfRule type="expression" dxfId="2817" priority="6926">
      <formula>OR(AND($L154&lt;&gt;2300, $M154&lt;=$L154, OR($O154=2300, $O154&lt;$M154), OR($O154&lt;&gt;"", $R154&lt;&gt;"")), AND($O154&lt;&gt;2300, $P154&lt;=$O154, OR($R154=2300, $R154&lt;$P154), OR($R154&lt;&gt;"", $L154&lt;&gt;"")), AND($R154&lt;&gt;2300, $S154&lt;=$R154, OR($L154=2300, $L154&lt;$S154), OR($L154&lt;&gt;"", $O154&lt;&gt;"")))</formula>
    </cfRule>
  </conditionalFormatting>
  <conditionalFormatting sqref="L228:L231">
    <cfRule type="expression" dxfId="2816" priority="5604">
      <formula>OR(AND($L228&lt;&gt;2300, $M228&lt;=$L228, OR($O228=2300, $O228&lt;$M228), OR($O228&lt;&gt;"", $R228&lt;&gt;"")), AND($O228&lt;&gt;2300, $P228&lt;=$O228, OR($R228=2300, $R228&lt;$P228), OR($R228&lt;&gt;"", $L228&lt;&gt;"")), AND($R228&lt;&gt;2300, $S228&lt;=$R228, OR($L228=2300, $L228&lt;$S228), OR($L228&lt;&gt;"", $O228&lt;&gt;"")))</formula>
    </cfRule>
  </conditionalFormatting>
  <conditionalFormatting sqref="O228:P231">
    <cfRule type="expression" dxfId="2815" priority="5603">
      <formula>AND(V228&lt;=U228, O228&lt;V228, O228&lt;&gt;"")</formula>
    </cfRule>
  </conditionalFormatting>
  <conditionalFormatting sqref="R228:R231">
    <cfRule type="expression" dxfId="2814" priority="5605">
      <formula>AND(#REF!&lt;=X228, R228&lt;#REF!, R228&lt;&gt;"")</formula>
    </cfRule>
  </conditionalFormatting>
  <conditionalFormatting sqref="S228:S231">
    <cfRule type="expression" dxfId="2813" priority="5606">
      <formula>AND(#REF!&lt;=#REF!, S228&lt;#REF!, S228&lt;&gt;"")</formula>
    </cfRule>
  </conditionalFormatting>
  <conditionalFormatting sqref="H229:H231">
    <cfRule type="expression" dxfId="2812" priority="5602">
      <formula>AND(OR(YEAR($H229)&gt;YEAR($I229), AND(YEAR($H229)=YEAR($I229), MONTH($H229)&gt;MONTH($I229)), AND(YEAR($H229)=YEAR($I229), MONTH($H229)=MONTH($I229), DAY($H229&gt;=$I229))), $H229&lt;&gt;"", $I229&lt;&gt;"")</formula>
    </cfRule>
  </conditionalFormatting>
  <conditionalFormatting sqref="I229:I231">
    <cfRule type="expression" dxfId="2811" priority="5601">
      <formula>AND(OR(YEAR($H229)&gt;YEAR($I229), AND(YEAR($H229)=YEAR($I229), MONTH($H229)&gt;MONTH($I229)), AND(YEAR($H229)=YEAR($I229), MONTH($H229)=MONTH($I229), DAY($H229&gt;=$I229))), $H229&lt;&gt;"", $I229&lt;&gt;"")</formula>
    </cfRule>
  </conditionalFormatting>
  <conditionalFormatting sqref="O232:P235">
    <cfRule type="expression" dxfId="2810" priority="5597">
      <formula>AND(V232&lt;=U232, O232&lt;V232, O232&lt;&gt;"")</formula>
    </cfRule>
  </conditionalFormatting>
  <conditionalFormatting sqref="R233:R235">
    <cfRule type="expression" dxfId="2809" priority="5598">
      <formula>AND(#REF!&lt;=X233, R233&lt;#REF!, R233&lt;&gt;"")</formula>
    </cfRule>
  </conditionalFormatting>
  <conditionalFormatting sqref="S233:S235">
    <cfRule type="expression" dxfId="2808" priority="5599">
      <formula>AND(#REF!&lt;=#REF!, S233&lt;#REF!, S233&lt;&gt;"")</formula>
    </cfRule>
  </conditionalFormatting>
  <conditionalFormatting sqref="H233:H235">
    <cfRule type="expression" dxfId="2807" priority="5595">
      <formula>AND(OR(YEAR($H233)&gt;YEAR($I233), AND(YEAR($H233)=YEAR($I233), MONTH($H233)&gt;MONTH($I233)), AND(YEAR($H233)=YEAR($I233), MONTH($H233)=MONTH($I233), DAY($H233&gt;=$I233))), $H233&lt;&gt;"", $I233&lt;&gt;"")</formula>
    </cfRule>
  </conditionalFormatting>
  <conditionalFormatting sqref="I233:I235">
    <cfRule type="expression" dxfId="2806" priority="5594">
      <formula>AND(OR(YEAR($H233)&gt;YEAR($I233), AND(YEAR($H233)=YEAR($I233), MONTH($H233)&gt;MONTH($I233)), AND(YEAR($H233)=YEAR($I233), MONTH($H233)=MONTH($I233), DAY($H233&gt;=$I233))), $H233&lt;&gt;"", $I233&lt;&gt;"")</formula>
    </cfRule>
  </conditionalFormatting>
  <conditionalFormatting sqref="L232:L235">
    <cfRule type="expression" dxfId="2805" priority="5593">
      <formula>OR(AND($L232&lt;&gt;2300, $M232&lt;=$L232, OR($O232=2300, $O232&lt;$M232), OR($O232&lt;&gt;"", $R232&lt;&gt;"")), AND($O232&lt;&gt;2300, $P232&lt;=$O232, OR($R232=2300, $R232&lt;$P232), OR($R232&lt;&gt;"", $L232&lt;&gt;"")), AND($R232&lt;&gt;2300, $S232&lt;=$R232, OR($L232=2300, $L232&lt;$S232), OR($L232&lt;&gt;"", $O232&lt;&gt;"")))</formula>
    </cfRule>
  </conditionalFormatting>
  <conditionalFormatting sqref="R232:S232">
    <cfRule type="expression" dxfId="2804" priority="5592">
      <formula>AND(Y232&lt;=X232, R232&lt;Y232, R232&lt;&gt;"")</formula>
    </cfRule>
  </conditionalFormatting>
  <conditionalFormatting sqref="H258">
    <cfRule type="expression" dxfId="2803" priority="5538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H258">
    <cfRule type="expression" dxfId="2802" priority="5537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L258">
    <cfRule type="expression" dxfId="2801" priority="5536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O258">
    <cfRule type="expression" dxfId="2800" priority="5535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R258">
    <cfRule type="expression" dxfId="2799" priority="5534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H258">
    <cfRule type="expression" dxfId="2798" priority="5533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H258">
    <cfRule type="expression" dxfId="2797" priority="5532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L258">
    <cfRule type="expression" dxfId="2796" priority="5531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O258">
    <cfRule type="expression" dxfId="2795" priority="5530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R258">
    <cfRule type="expression" dxfId="2794" priority="5529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I258">
    <cfRule type="expression" dxfId="2793" priority="5528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I258">
    <cfRule type="expression" dxfId="2792" priority="5527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L258">
    <cfRule type="expression" dxfId="2791" priority="5526">
      <formula>OR(AND($L258&lt;&gt;2300, $M258&lt;=$L258, OR($O258=2300, $O258&lt;$M258), OR($O258&lt;&gt;"", $R258&lt;&gt;"")), AND($O258&lt;&gt;2300, $P258&lt;=$O258, OR($R258=2300, $R258&lt;$P258), OR($R258&lt;&gt;"", $L258&lt;&gt;"")), AND($R258&lt;&gt;2300, $S258&lt;=$R258, OR($L258=2300, $L258&lt;$S258), OR($L258&lt;&gt;"", $O258&lt;&gt;"")))</formula>
    </cfRule>
  </conditionalFormatting>
  <conditionalFormatting sqref="R258">
    <cfRule type="expression" dxfId="2790" priority="5524">
      <formula>AND(#REF!&lt;=X258, R258&lt;#REF!, R258&lt;&gt;"")</formula>
    </cfRule>
  </conditionalFormatting>
  <conditionalFormatting sqref="S258">
    <cfRule type="expression" dxfId="2789" priority="5525">
      <formula>AND(#REF!&lt;=#REF!, S258&lt;#REF!, S258&lt;&gt;"")</formula>
    </cfRule>
  </conditionalFormatting>
  <conditionalFormatting sqref="H258">
    <cfRule type="expression" dxfId="2788" priority="5523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I258">
    <cfRule type="expression" dxfId="2787" priority="5522">
      <formula>AND(OR(YEAR($H258)&gt;YEAR($I258), AND(YEAR($H258)=YEAR($I258), MONTH($H258)&gt;MONTH($I258)), AND(YEAR($H258)=YEAR($I258), MONTH($H258)=MONTH($I258), DAY($H258&gt;=$I258))), $H258&lt;&gt;"", $I258&lt;&gt;"")</formula>
    </cfRule>
  </conditionalFormatting>
  <conditionalFormatting sqref="L259:L274">
    <cfRule type="expression" dxfId="2786" priority="5519">
      <formula>OR(AND($L259&lt;&gt;2300, $M259&lt;=$L259, OR($O259=2300, $O259&lt;$M259), OR($O259&lt;&gt;"", $R259&lt;&gt;"")), AND($O259&lt;&gt;2300, $P259&lt;=$O259, OR($R259=2300, $R259&lt;$P259), OR($R259&lt;&gt;"", $L259&lt;&gt;"")), AND($R259&lt;&gt;2300, $S259&lt;=$R259, OR($L259=2300, $L259&lt;$S259), OR($L259&lt;&gt;"", $O259&lt;&gt;"")))</formula>
    </cfRule>
  </conditionalFormatting>
  <conditionalFormatting sqref="O259:P274">
    <cfRule type="expression" dxfId="2785" priority="5518">
      <formula>AND(V259&lt;=U259, O259&lt;V259, O259&lt;&gt;"")</formula>
    </cfRule>
  </conditionalFormatting>
  <conditionalFormatting sqref="R259:R274">
    <cfRule type="expression" dxfId="2784" priority="5520">
      <formula>AND(#REF!&lt;=X259, R259&lt;#REF!, R259&lt;&gt;"")</formula>
    </cfRule>
  </conditionalFormatting>
  <conditionalFormatting sqref="S259:S274">
    <cfRule type="expression" dxfId="2783" priority="5521">
      <formula>AND(#REF!&lt;=#REF!, S259&lt;#REF!, S259&lt;&gt;"")</formula>
    </cfRule>
  </conditionalFormatting>
  <conditionalFormatting sqref="H260:H274">
    <cfRule type="expression" dxfId="2782" priority="5517">
      <formula>AND(OR(YEAR($H260)&gt;YEAR($I260), AND(YEAR($H260)=YEAR($I260), MONTH($H260)&gt;MONTH($I260)), AND(YEAR($H260)=YEAR($I260), MONTH($H260)=MONTH($I260), DAY($H260&gt;=$I260))), $H260&lt;&gt;"", $I260&lt;&gt;"")</formula>
    </cfRule>
  </conditionalFormatting>
  <conditionalFormatting sqref="I260:I274">
    <cfRule type="expression" dxfId="2781" priority="5516">
      <formula>AND(OR(YEAR($H260)&gt;YEAR($I260), AND(YEAR($H260)=YEAR($I260), MONTH($H260)&gt;MONTH($I260)), AND(YEAR($H260)=YEAR($I260), MONTH($H260)=MONTH($I260), DAY($H260&gt;=$I260))), $H260&lt;&gt;"", $I260&lt;&gt;"")</formula>
    </cfRule>
  </conditionalFormatting>
  <conditionalFormatting sqref="H259">
    <cfRule type="expression" dxfId="2780" priority="5514">
      <formula>AND(OR(YEAR($H259)&gt;YEAR($I259), AND(YEAR($H259)=YEAR($I259), MONTH($H259)&gt;MONTH($I259)), AND(YEAR($H259)=YEAR($I259), MONTH($H259)=MONTH($I259), DAY($H259&gt;=$I259))), $H259&lt;&gt;"", $I259&lt;&gt;"")</formula>
    </cfRule>
  </conditionalFormatting>
  <conditionalFormatting sqref="L272:L274">
    <cfRule type="expression" dxfId="2779" priority="4210">
      <formula>OR(AND($L272&lt;&gt;2300, $M272&lt;=$L272, OR($O272=2300, $O272&lt;$M272), OR($O272&lt;&gt;"", $R272&lt;&gt;"")), AND($O272&lt;&gt;2300, $P272&lt;=$O272, OR($R272=2300, $R272&lt;$P272), OR($R272&lt;&gt;"", $L272&lt;&gt;"")), AND($R272&lt;&gt;2300, $S272&lt;=$R272, OR($L272=2300, $L272&lt;$S272), OR($L272&lt;&gt;"", $O272&lt;&gt;"")))</formula>
    </cfRule>
  </conditionalFormatting>
  <conditionalFormatting sqref="O272:P274">
    <cfRule type="expression" dxfId="2778" priority="4209">
      <formula>AND(V272&lt;=U272, O272&lt;V272, O272&lt;&gt;"")</formula>
    </cfRule>
  </conditionalFormatting>
  <conditionalFormatting sqref="R272:R274">
    <cfRule type="expression" dxfId="2777" priority="4211">
      <formula>AND(#REF!&lt;=X272, R272&lt;#REF!, R272&lt;&gt;"")</formula>
    </cfRule>
  </conditionalFormatting>
  <conditionalFormatting sqref="S272:S274">
    <cfRule type="expression" dxfId="2776" priority="4212">
      <formula>AND(#REF!&lt;=#REF!, S272&lt;#REF!, S272&lt;&gt;"")</formula>
    </cfRule>
  </conditionalFormatting>
  <conditionalFormatting sqref="H273:H274">
    <cfRule type="expression" dxfId="2775" priority="4208">
      <formula>AND(OR(YEAR($H273)&gt;YEAR($I273), AND(YEAR($H273)=YEAR($I273), MONTH($H273)&gt;MONTH($I273)), AND(YEAR($H273)=YEAR($I273), MONTH($H273)=MONTH($I273), DAY($H273&gt;=$I273))), $H273&lt;&gt;"", $I273&lt;&gt;"")</formula>
    </cfRule>
  </conditionalFormatting>
  <conditionalFormatting sqref="I273:I274">
    <cfRule type="expression" dxfId="2774" priority="4207">
      <formula>AND(OR(YEAR($H273)&gt;YEAR($I273), AND(YEAR($H273)=YEAR($I273), MONTH($H273)&gt;MONTH($I273)), AND(YEAR($H273)=YEAR($I273), MONTH($H273)=MONTH($I273), DAY($H273&gt;=$I273))), $H273&lt;&gt;"", $I273&lt;&gt;"")</formula>
    </cfRule>
  </conditionalFormatting>
  <conditionalFormatting sqref="L275:L278">
    <cfRule type="expression" dxfId="2773" priority="2921">
      <formula>OR(AND($L275&lt;&gt;2300, $M275&lt;=$L275, OR($O275=2300, $O275&lt;$M275), OR($O275&lt;&gt;"", $R275&lt;&gt;"")), AND($O275&lt;&gt;2300, $P275&lt;=$O275, OR($R275=2300, $R275&lt;$P275), OR($R275&lt;&gt;"", $L275&lt;&gt;"")), AND($R275&lt;&gt;2300, $S275&lt;=$R275, OR($L275=2300, $L275&lt;$S275), OR($L275&lt;&gt;"", $O275&lt;&gt;"")))</formula>
    </cfRule>
  </conditionalFormatting>
  <conditionalFormatting sqref="H275:H276">
    <cfRule type="expression" dxfId="2772" priority="2920">
      <formula>AND(OR(YEAR($H275)&gt;YEAR($I275), AND(YEAR($H275)=YEAR($I275), MONTH($H275)&gt;MONTH($I275)), AND(YEAR($H275)=YEAR($I275), MONTH($H275)=MONTH($I275), DAY($H275&gt;=$I275))), $H275&lt;&gt;"", $I275&lt;&gt;"")</formula>
    </cfRule>
  </conditionalFormatting>
  <conditionalFormatting sqref="I275:I276">
    <cfRule type="expression" dxfId="2771" priority="2919">
      <formula>AND(OR(YEAR($H275)&gt;YEAR($I275), AND(YEAR($H275)=YEAR($I275), MONTH($H275)&gt;MONTH($I275)), AND(YEAR($H275)=YEAR($I275), MONTH($H275)=MONTH($I275), DAY($H275&gt;=$I275))), $H275&lt;&gt;"", $I275&lt;&gt;"")</formula>
    </cfRule>
  </conditionalFormatting>
  <conditionalFormatting sqref="L281">
    <cfRule type="expression" dxfId="2770" priority="2917">
      <formula>OR(AND($L281&lt;&gt;2300, $M281&lt;=$L281, OR($O281=2300, $O281&lt;$M281), OR($O281&lt;&gt;"", $R281&lt;&gt;"")), AND($O281&lt;&gt;2300, $P281&lt;=$O281, OR($R281=2300, $R281&lt;$P281), OR($R281&lt;&gt;"", $L281&lt;&gt;"")), AND($R281&lt;&gt;2300, $S281&lt;=$R281, OR($L281=2300, $L281&lt;$S281), OR($L281&lt;&gt;"", $O281&lt;&gt;"")))</formula>
    </cfRule>
  </conditionalFormatting>
  <conditionalFormatting sqref="H283:H284">
    <cfRule type="expression" dxfId="2769" priority="2916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I283:I284">
    <cfRule type="expression" dxfId="2768" priority="2915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H284">
    <cfRule type="expression" dxfId="2767" priority="2914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I284">
    <cfRule type="expression" dxfId="2766" priority="2913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H277:H278">
    <cfRule type="expression" dxfId="2765" priority="2912">
      <formula>AND(OR(YEAR($H277)&gt;YEAR($I277), AND(YEAR($H277)=YEAR($I277), MONTH($H277)&gt;MONTH($I277)), AND(YEAR($H277)=YEAR($I277), MONTH($H277)=MONTH($I277), DAY($H277&gt;=$I277))), $H277&lt;&gt;"", $I277&lt;&gt;"")</formula>
    </cfRule>
  </conditionalFormatting>
  <conditionalFormatting sqref="I277:I278">
    <cfRule type="expression" dxfId="2764" priority="2911">
      <formula>AND(OR(YEAR($H277)&gt;YEAR($I277), AND(YEAR($H277)=YEAR($I277), MONTH($H277)&gt;MONTH($I277)), AND(YEAR($H277)=YEAR($I277), MONTH($H277)=MONTH($I277), DAY($H277&gt;=$I277))), $H277&lt;&gt;"", $I277&lt;&gt;"")</formula>
    </cfRule>
  </conditionalFormatting>
  <conditionalFormatting sqref="L283:L286">
    <cfRule type="expression" dxfId="2763" priority="2910">
      <formula>OR(AND($L283&lt;&gt;2300, $M283&lt;=$L283, OR($O283=2300, $O283&lt;$M283), OR($O283&lt;&gt;"", $R283&lt;&gt;"")), AND($O283&lt;&gt;2300, $P283&lt;=$O283, OR($R283=2300, $R283&lt;$P283), OR($R283&lt;&gt;"", $L283&lt;&gt;"")), AND($R283&lt;&gt;2300, $S283&lt;=$R283, OR($L283=2300, $L283&lt;$S283), OR($L283&lt;&gt;"", $O283&lt;&gt;"")))</formula>
    </cfRule>
  </conditionalFormatting>
  <conditionalFormatting sqref="L285">
    <cfRule type="expression" dxfId="2762" priority="2909">
      <formula>OR(AND($L285&lt;&gt;2300, $M285&lt;=$L285, OR($O285=2300, $O285&lt;$M285), OR($O285&lt;&gt;"", $R285&lt;&gt;"")), AND($O285&lt;&gt;2300, $P285&lt;=$O285, OR($R285=2300, $R285&lt;$P285), OR($R285&lt;&gt;"", $L285&lt;&gt;"")), AND($R285&lt;&gt;2300, $S285&lt;=$R285, OR($L285=2300, $L285&lt;$S285), OR($L285&lt;&gt;"", $O285&lt;&gt;"")))</formula>
    </cfRule>
  </conditionalFormatting>
  <conditionalFormatting sqref="L284">
    <cfRule type="expression" dxfId="2761" priority="2908">
      <formula>OR(AND($L284&lt;&gt;2300, $M284&lt;=$L284, OR($O284=2300, $O284&lt;$M284), OR($O284&lt;&gt;"", $R284&lt;&gt;"")), AND($O284&lt;&gt;2300, $P284&lt;=$O284, OR($R284=2300, $R284&lt;$P284), OR($R284&lt;&gt;"", $L284&lt;&gt;"")), AND($R284&lt;&gt;2300, $S284&lt;=$R284, OR($L284=2300, $L284&lt;$S284), OR($L284&lt;&gt;"", $O284&lt;&gt;"")))</formula>
    </cfRule>
  </conditionalFormatting>
  <conditionalFormatting sqref="H283">
    <cfRule type="expression" dxfId="2760" priority="2907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I283">
    <cfRule type="expression" dxfId="2759" priority="2906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H283">
    <cfRule type="expression" dxfId="2758" priority="2905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I283">
    <cfRule type="expression" dxfId="2757" priority="2904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H284">
    <cfRule type="expression" dxfId="2756" priority="2903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I284">
    <cfRule type="expression" dxfId="2755" priority="2902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H284">
    <cfRule type="expression" dxfId="2754" priority="2901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I284">
    <cfRule type="expression" dxfId="2753" priority="2900">
      <formula>AND(OR(YEAR($H284)&gt;YEAR($I284), AND(YEAR($H284)=YEAR($I284), MONTH($H284)&gt;MONTH($I284)), AND(YEAR($H284)=YEAR($I284), MONTH($H284)=MONTH($I284), DAY($H284&gt;=$I284))), $H284&lt;&gt;"", $I284&lt;&gt;"")</formula>
    </cfRule>
  </conditionalFormatting>
  <conditionalFormatting sqref="H279:H280">
    <cfRule type="expression" dxfId="2752" priority="2899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I279:I280">
    <cfRule type="expression" dxfId="2751" priority="2898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H280">
    <cfRule type="expression" dxfId="2750" priority="2897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I280">
    <cfRule type="expression" dxfId="2749" priority="2896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H279">
    <cfRule type="expression" dxfId="2748" priority="2895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I279">
    <cfRule type="expression" dxfId="2747" priority="2894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H279">
    <cfRule type="expression" dxfId="2746" priority="2893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I279">
    <cfRule type="expression" dxfId="2745" priority="2892">
      <formula>AND(OR(YEAR($H279)&gt;YEAR($I279), AND(YEAR($H279)=YEAR($I279), MONTH($H279)&gt;MONTH($I279)), AND(YEAR($H279)=YEAR($I279), MONTH($H279)=MONTH($I279), DAY($H279&gt;=$I279))), $H279&lt;&gt;"", $I279&lt;&gt;"")</formula>
    </cfRule>
  </conditionalFormatting>
  <conditionalFormatting sqref="H280">
    <cfRule type="expression" dxfId="2744" priority="2891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I280">
    <cfRule type="expression" dxfId="2743" priority="2890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H280">
    <cfRule type="expression" dxfId="2742" priority="2889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I280">
    <cfRule type="expression" dxfId="2741" priority="2888">
      <formula>AND(OR(YEAR($H280)&gt;YEAR($I280), AND(YEAR($H280)=YEAR($I280), MONTH($H280)&gt;MONTH($I280)), AND(YEAR($H280)=YEAR($I280), MONTH($H280)=MONTH($I280), DAY($H280&gt;=$I280))), $H280&lt;&gt;"", $I280&lt;&gt;"")</formula>
    </cfRule>
  </conditionalFormatting>
  <conditionalFormatting sqref="L279:L280">
    <cfRule type="expression" dxfId="2740" priority="2887">
      <formula>OR(AND($L279&lt;&gt;2300, $M279&lt;=$L279, OR($O279=2300, $O279&lt;$M279), OR($O279&lt;&gt;"", $R279&lt;&gt;"")), AND($O279&lt;&gt;2300, $P279&lt;=$O279, OR($R279=2300, $R279&lt;$P279), OR($R279&lt;&gt;"", $L279&lt;&gt;"")), AND($R279&lt;&gt;2300, $S279&lt;=$R279, OR($L279=2300, $L279&lt;$S279), OR($L279&lt;&gt;"", $O279&lt;&gt;"")))</formula>
    </cfRule>
  </conditionalFormatting>
  <conditionalFormatting sqref="L280">
    <cfRule type="expression" dxfId="2739" priority="2886">
      <formula>OR(AND($L280&lt;&gt;2300, $M280&lt;=$L280, OR($O280=2300, $O280&lt;$M280), OR($O280&lt;&gt;"", $R280&lt;&gt;"")), AND($O280&lt;&gt;2300, $P280&lt;=$O280, OR($R280=2300, $R280&lt;$P280), OR($R280&lt;&gt;"", $L280&lt;&gt;"")), AND($R280&lt;&gt;2300, $S280&lt;=$R280, OR($L280=2300, $L280&lt;$S280), OR($L280&lt;&gt;"", $O280&lt;&gt;"")))</formula>
    </cfRule>
  </conditionalFormatting>
  <conditionalFormatting sqref="H281:H282">
    <cfRule type="expression" dxfId="2738" priority="2885">
      <formula>AND(OR(YEAR($H281)&gt;YEAR($I281), AND(YEAR($H281)=YEAR($I281), MONTH($H281)&gt;MONTH($I281)), AND(YEAR($H281)=YEAR($I281), MONTH($H281)=MONTH($I281), DAY($H281&gt;=$I281))), $H281&lt;&gt;"", $I281&lt;&gt;"")</formula>
    </cfRule>
  </conditionalFormatting>
  <conditionalFormatting sqref="I281:I282">
    <cfRule type="expression" dxfId="2737" priority="2884">
      <formula>AND(OR(YEAR($H281)&gt;YEAR($I281), AND(YEAR($H281)=YEAR($I281), MONTH($H281)&gt;MONTH($I281)), AND(YEAR($H281)=YEAR($I281), MONTH($H281)=MONTH($I281), DAY($H281&gt;=$I281))), $H281&lt;&gt;"", $I281&lt;&gt;"")</formula>
    </cfRule>
  </conditionalFormatting>
  <conditionalFormatting sqref="H281">
    <cfRule type="expression" dxfId="2736" priority="2883">
      <formula>AND(OR(YEAR($H281)&gt;YEAR($I281), AND(YEAR($H281)=YEAR($I281), MONTH($H281)&gt;MONTH($I281)), AND(YEAR($H281)=YEAR($I281), MONTH($H281)=MONTH($I281), DAY($H281&gt;=$I281))), $H281&lt;&gt;"", $I281&lt;&gt;"")</formula>
    </cfRule>
  </conditionalFormatting>
  <conditionalFormatting sqref="I281">
    <cfRule type="expression" dxfId="2735" priority="2882">
      <formula>AND(OR(YEAR($H281)&gt;YEAR($I281), AND(YEAR($H281)=YEAR($I281), MONTH($H281)&gt;MONTH($I281)), AND(YEAR($H281)=YEAR($I281), MONTH($H281)=MONTH($I281), DAY($H281&gt;=$I281))), $H281&lt;&gt;"", $I281&lt;&gt;"")</formula>
    </cfRule>
  </conditionalFormatting>
  <conditionalFormatting sqref="H282">
    <cfRule type="expression" dxfId="2734" priority="2881">
      <formula>AND(OR(YEAR($H282)&gt;YEAR($I282), AND(YEAR($H282)=YEAR($I282), MONTH($H282)&gt;MONTH($I282)), AND(YEAR($H282)=YEAR($I282), MONTH($H282)=MONTH($I282), DAY($H282&gt;=$I282))), $H282&lt;&gt;"", $I282&lt;&gt;"")</formula>
    </cfRule>
  </conditionalFormatting>
  <conditionalFormatting sqref="I282">
    <cfRule type="expression" dxfId="2733" priority="2880">
      <formula>AND(OR(YEAR($H282)&gt;YEAR($I282), AND(YEAR($H282)=YEAR($I282), MONTH($H282)&gt;MONTH($I282)), AND(YEAR($H282)=YEAR($I282), MONTH($H282)=MONTH($I282), DAY($H282&gt;=$I282))), $H282&lt;&gt;"", $I282&lt;&gt;"")</formula>
    </cfRule>
  </conditionalFormatting>
  <conditionalFormatting sqref="H282">
    <cfRule type="expression" dxfId="2732" priority="2879">
      <formula>AND(OR(YEAR($H282)&gt;YEAR($I282), AND(YEAR($H282)=YEAR($I282), MONTH($H282)&gt;MONTH($I282)), AND(YEAR($H282)=YEAR($I282), MONTH($H282)=MONTH($I282), DAY($H282&gt;=$I282))), $H282&lt;&gt;"", $I282&lt;&gt;"")</formula>
    </cfRule>
  </conditionalFormatting>
  <conditionalFormatting sqref="I282">
    <cfRule type="expression" dxfId="2731" priority="2878">
      <formula>AND(OR(YEAR($H282)&gt;YEAR($I282), AND(YEAR($H282)=YEAR($I282), MONTH($H282)&gt;MONTH($I282)), AND(YEAR($H282)=YEAR($I282), MONTH($H282)=MONTH($I282), DAY($H282&gt;=$I282))), $H282&lt;&gt;"", $I282&lt;&gt;"")</formula>
    </cfRule>
  </conditionalFormatting>
  <conditionalFormatting sqref="H285:H286">
    <cfRule type="expression" dxfId="2730" priority="2877">
      <formula>AND(OR(YEAR($H285)&gt;YEAR($I285), AND(YEAR($H285)=YEAR($I285), MONTH($H285)&gt;MONTH($I285)), AND(YEAR($H285)=YEAR($I285), MONTH($H285)=MONTH($I285), DAY($H285&gt;=$I285))), $H285&lt;&gt;"", $I285&lt;&gt;"")</formula>
    </cfRule>
  </conditionalFormatting>
  <conditionalFormatting sqref="I285:I286">
    <cfRule type="expression" dxfId="2729" priority="2876">
      <formula>AND(OR(YEAR($H285)&gt;YEAR($I285), AND(YEAR($H285)=YEAR($I285), MONTH($H285)&gt;MONTH($I285)), AND(YEAR($H285)=YEAR($I285), MONTH($H285)=MONTH($I285), DAY($H285&gt;=$I285))), $H285&lt;&gt;"", $I285&lt;&gt;"")</formula>
    </cfRule>
  </conditionalFormatting>
  <conditionalFormatting sqref="H287">
    <cfRule type="expression" dxfId="2728" priority="2875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I287">
    <cfRule type="expression" dxfId="2727" priority="2874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H289">
    <cfRule type="expression" dxfId="2726" priority="2873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725" priority="2872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89">
    <cfRule type="expression" dxfId="2724" priority="2871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723" priority="2870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89">
    <cfRule type="expression" dxfId="2722" priority="2869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721" priority="2868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90:H292">
    <cfRule type="expression" dxfId="2720" priority="286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719" priority="2866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718" priority="2865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717" priority="2864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716" priority="286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715" priority="2862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1">
    <cfRule type="expression" dxfId="2714" priority="2861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713" priority="2860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712" priority="285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711" priority="285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710" priority="285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709" priority="2856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708" priority="285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707" priority="2854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3">
    <cfRule type="expression" dxfId="2706" priority="2853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705" priority="2852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704" priority="285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703" priority="285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702" priority="284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701" priority="284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700" priority="2847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699" priority="2846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698" priority="284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697" priority="284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696" priority="284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695" priority="284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694" priority="284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693" priority="284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4:H296">
    <cfRule type="expression" dxfId="2692" priority="283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691" priority="283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690" priority="283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689" priority="283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688" priority="2835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687" priority="283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686" priority="283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685" priority="283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684" priority="283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683" priority="283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682" priority="282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681" priority="282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0:H302">
    <cfRule type="expression" dxfId="2680" priority="282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679" priority="282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678" priority="282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677" priority="282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676" priority="282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675" priority="282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674" priority="282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673" priority="282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672" priority="281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671" priority="281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670" priority="281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669" priority="281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668" priority="281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667" priority="281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:H302">
    <cfRule type="expression" dxfId="2666" priority="281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665" priority="281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664" priority="281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63" priority="281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662" priority="280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61" priority="280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660" priority="280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59" priority="280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8:H300">
    <cfRule type="expression" dxfId="2658" priority="280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657" priority="280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656" priority="280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655" priority="280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654" priority="280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653" priority="280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:H300">
    <cfRule type="expression" dxfId="2652" priority="279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651" priority="279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650" priority="279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649" priority="279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648" priority="279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647" priority="279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4:H296">
    <cfRule type="expression" dxfId="2646" priority="279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645" priority="279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644" priority="279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643" priority="279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642" priority="278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641" priority="2788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640" priority="278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639" priority="278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638" priority="278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637" priority="278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636" priority="278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635" priority="278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:H300">
    <cfRule type="expression" dxfId="2634" priority="278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633" priority="278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632" priority="277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631" priority="277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630" priority="277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629" priority="277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4:H296">
    <cfRule type="expression" dxfId="2628" priority="277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627" priority="277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626" priority="277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625" priority="277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624" priority="277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623" priority="277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622" priority="276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621" priority="276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620" priority="276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619" priority="276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618" priority="276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617" priority="276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:H300">
    <cfRule type="expression" dxfId="2616" priority="276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615" priority="276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614" priority="276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613" priority="276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612" priority="275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611" priority="275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1:H302">
    <cfRule type="expression" dxfId="2610" priority="275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609" priority="275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608" priority="275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07" priority="275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606" priority="275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05" priority="275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604" priority="275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603" priority="275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0:H302">
    <cfRule type="expression" dxfId="2602" priority="274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601" priority="274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600" priority="274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599" priority="274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598" priority="274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597" priority="27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:H302">
    <cfRule type="expression" dxfId="2596" priority="274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595" priority="274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594" priority="274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593" priority="274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592" priority="273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591" priority="273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L292:L302">
    <cfRule type="expression" dxfId="2590" priority="2737">
      <formula>OR(AND($L292&lt;&gt;2300, $M292&lt;=$L292, OR($O292=2300, $O292&lt;$M292), OR($O292&lt;&gt;"", $R292&lt;&gt;"")), AND($O292&lt;&gt;2300, $P292&lt;=$O292, OR($R292=2300, $R292&lt;$P292), OR($R292&lt;&gt;"", $L292&lt;&gt;"")), AND($R292&lt;&gt;2300, $S292&lt;=$R292, OR($L292=2300, $L292&lt;$S292), OR($L292&lt;&gt;"", $O292&lt;&gt;"")))</formula>
    </cfRule>
  </conditionalFormatting>
  <conditionalFormatting sqref="H283:H284">
    <cfRule type="expression" dxfId="2589" priority="2736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I283:I284">
    <cfRule type="expression" dxfId="2588" priority="2735">
      <formula>AND(OR(YEAR($H283)&gt;YEAR($I283), AND(YEAR($H283)=YEAR($I283), MONTH($H283)&gt;MONTH($I283)), AND(YEAR($H283)=YEAR($I283), MONTH($H283)=MONTH($I283), DAY($H283&gt;=$I283))), $H283&lt;&gt;"", $I283&lt;&gt;"")</formula>
    </cfRule>
  </conditionalFormatting>
  <conditionalFormatting sqref="H285:H286">
    <cfRule type="expression" dxfId="2587" priority="2734">
      <formula>AND(OR(YEAR($H285)&gt;YEAR($I285), AND(YEAR($H285)=YEAR($I285), MONTH($H285)&gt;MONTH($I285)), AND(YEAR($H285)=YEAR($I285), MONTH($H285)=MONTH($I285), DAY($H285&gt;=$I285))), $H285&lt;&gt;"", $I285&lt;&gt;"")</formula>
    </cfRule>
  </conditionalFormatting>
  <conditionalFormatting sqref="I285:I286">
    <cfRule type="expression" dxfId="2586" priority="2733">
      <formula>AND(OR(YEAR($H285)&gt;YEAR($I285), AND(YEAR($H285)=YEAR($I285), MONTH($H285)&gt;MONTH($I285)), AND(YEAR($H285)=YEAR($I285), MONTH($H285)=MONTH($I285), DAY($H285&gt;=$I285))), $H285&lt;&gt;"", $I285&lt;&gt;"")</formula>
    </cfRule>
  </conditionalFormatting>
  <conditionalFormatting sqref="H287">
    <cfRule type="expression" dxfId="2585" priority="2732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I287">
    <cfRule type="expression" dxfId="2584" priority="2731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H287">
    <cfRule type="expression" dxfId="2583" priority="2730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I287">
    <cfRule type="expression" dxfId="2582" priority="2729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H287">
    <cfRule type="expression" dxfId="2581" priority="2728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I287">
    <cfRule type="expression" dxfId="2580" priority="2727">
      <formula>AND(OR(YEAR($H287)&gt;YEAR($I287), AND(YEAR($H287)=YEAR($I287), MONTH($H287)&gt;MONTH($I287)), AND(YEAR($H287)=YEAR($I287), MONTH($H287)=MONTH($I287), DAY($H287&gt;=$I287))), $H287&lt;&gt;"", $I287&lt;&gt;"")</formula>
    </cfRule>
  </conditionalFormatting>
  <conditionalFormatting sqref="H289:H290">
    <cfRule type="expression" dxfId="2579" priority="2726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:I290">
    <cfRule type="expression" dxfId="2578" priority="2725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89">
    <cfRule type="expression" dxfId="2577" priority="2724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576" priority="2723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89">
    <cfRule type="expression" dxfId="2575" priority="2722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574" priority="2721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90:H292">
    <cfRule type="expression" dxfId="2573" priority="2720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572" priority="2719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571" priority="2718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570" priority="271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569" priority="2716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568" priority="2715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1">
    <cfRule type="expression" dxfId="2567" priority="2714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566" priority="271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565" priority="271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564" priority="271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563" priority="271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562" priority="270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561" priority="270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560" priority="270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559" priority="270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558" priority="270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557" priority="270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556" priority="270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555" priority="270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554" priority="270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2:H294">
    <cfRule type="expression" dxfId="2553" priority="270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552" priority="269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551" priority="269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550" priority="269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549" priority="269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548" priority="269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547" priority="269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546" priority="269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545" priority="269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544" priority="269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543" priority="269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542" priority="268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8:H300">
    <cfRule type="expression" dxfId="2541" priority="268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540" priority="268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539" priority="268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538" priority="268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537" priority="268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536" priority="2683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535" priority="268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534" priority="268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533" priority="268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532" priority="267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531" priority="267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530" priority="267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529" priority="267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528" priority="267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:H302">
    <cfRule type="expression" dxfId="2527" priority="267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526" priority="267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525" priority="267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524" priority="267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523" priority="267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522" priority="266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521" priority="266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520" priority="266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519" priority="266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518" priority="266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517" priority="266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516" priority="266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515" priority="266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514" priority="266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296:H298">
    <cfRule type="expression" dxfId="2513" priority="266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512" priority="265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511" priority="265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510" priority="265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509" priority="265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508" priority="265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6:H298">
    <cfRule type="expression" dxfId="2507" priority="265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506" priority="265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505" priority="265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504" priority="265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503" priority="265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502" priority="264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2">
    <cfRule type="expression" dxfId="2501" priority="264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500" priority="264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499" priority="264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498" priority="264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:H302">
    <cfRule type="expression" dxfId="2497" priority="26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496" priority="264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495" priority="264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494" priority="264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2:H294">
    <cfRule type="expression" dxfId="2493" priority="264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492" priority="263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491" priority="263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490" priority="263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489" priority="263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488" priority="263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487" priority="263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486" priority="263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485" priority="263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484" priority="263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483" priority="263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482" priority="262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481" priority="262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480" priority="262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479" priority="262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478" priority="262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477" priority="262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476" priority="262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2:H294">
    <cfRule type="expression" dxfId="2475" priority="262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474" priority="262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473" priority="262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472" priority="261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471" priority="261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470" priority="261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469" priority="261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468" priority="261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467" priority="261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466" priority="261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465" priority="261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464" priority="261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463" priority="261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462" priority="260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461" priority="260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460" priority="260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459" priority="260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458" priority="260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0:H302">
    <cfRule type="expression" dxfId="2457" priority="260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456" priority="260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455" priority="260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454" priority="260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453" priority="260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452" priority="259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451" priority="259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450" priority="259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449" priority="259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448" priority="259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447" priority="259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446" priority="259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445" priority="259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444" priority="259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:H302">
    <cfRule type="expression" dxfId="2443" priority="259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442" priority="258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441" priority="258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440" priority="258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439" priority="258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438" priority="258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437" priority="258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436" priority="258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8:H300">
    <cfRule type="expression" dxfId="2435" priority="258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434" priority="258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433" priority="258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432" priority="257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431" priority="257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430" priority="257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:H300">
    <cfRule type="expression" dxfId="2429" priority="257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428" priority="257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427" priority="257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426" priority="257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425" priority="257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424" priority="257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0:H292">
    <cfRule type="expression" dxfId="2423" priority="2570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422" priority="2569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421" priority="2568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420" priority="256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419" priority="2566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418" priority="2565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1">
    <cfRule type="expression" dxfId="2417" priority="2564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416" priority="256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415" priority="256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414" priority="256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413" priority="256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412" priority="255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411" priority="255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410" priority="255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409" priority="255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408" priority="255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407" priority="255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406" priority="255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405" priority="255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404" priority="255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2:H294">
    <cfRule type="expression" dxfId="2403" priority="255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402" priority="254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401" priority="254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400" priority="254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399" priority="254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398" priority="254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397" priority="254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396" priority="254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395" priority="254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394" priority="254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393" priority="254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392" priority="253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8:H300">
    <cfRule type="expression" dxfId="2391" priority="253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390" priority="253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389" priority="253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388" priority="253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387" priority="253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386" priority="2533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385" priority="253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384" priority="253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383" priority="253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382" priority="252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381" priority="252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380" priority="252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379" priority="252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378" priority="252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:H302">
    <cfRule type="expression" dxfId="2377" priority="252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376" priority="252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375" priority="252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374" priority="252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373" priority="252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372" priority="251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371" priority="251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370" priority="251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369" priority="251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368" priority="251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367" priority="251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366" priority="251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365" priority="251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364" priority="251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296:H298">
    <cfRule type="expression" dxfId="2363" priority="251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362" priority="250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361" priority="250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360" priority="250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359" priority="250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358" priority="250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6:H298">
    <cfRule type="expression" dxfId="2357" priority="250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356" priority="250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355" priority="250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354" priority="250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353" priority="250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352" priority="249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2">
    <cfRule type="expression" dxfId="2351" priority="249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350" priority="249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349" priority="249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348" priority="249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:H302">
    <cfRule type="expression" dxfId="2347" priority="249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346" priority="249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345" priority="249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344" priority="249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2:H294">
    <cfRule type="expression" dxfId="2343" priority="249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342" priority="248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341" priority="248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340" priority="248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339" priority="248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338" priority="248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337" priority="248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336" priority="248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335" priority="248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334" priority="248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333" priority="248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332" priority="247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331" priority="247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330" priority="247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329" priority="247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328" priority="247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327" priority="247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326" priority="247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2:H294">
    <cfRule type="expression" dxfId="2325" priority="247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324" priority="247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323" priority="247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322" priority="246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321" priority="246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320" priority="246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319" priority="246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318" priority="246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317" priority="246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316" priority="246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315" priority="246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314" priority="246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:H298">
    <cfRule type="expression" dxfId="2313" priority="246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312" priority="245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311" priority="245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310" priority="245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309" priority="245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308" priority="245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0:H302">
    <cfRule type="expression" dxfId="2307" priority="245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306" priority="245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305" priority="245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304" priority="245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303" priority="245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302" priority="244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301" priority="244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300" priority="244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299" priority="244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298" priority="244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297" priority="244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296" priority="244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295" priority="244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294" priority="244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:H302">
    <cfRule type="expression" dxfId="2293" priority="244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292" priority="243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291" priority="243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290" priority="243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289" priority="243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288" priority="243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287" priority="243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286" priority="243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8:H300">
    <cfRule type="expression" dxfId="2285" priority="243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284" priority="243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283" priority="243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282" priority="242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281" priority="242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280" priority="242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:H300">
    <cfRule type="expression" dxfId="2279" priority="242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278" priority="242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277" priority="242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276" priority="242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275" priority="242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274" priority="242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0:H292">
    <cfRule type="expression" dxfId="2273" priority="2420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272" priority="2419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271" priority="2418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270" priority="241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269" priority="2416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268" priority="2415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267" priority="2414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266" priority="2413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265" priority="241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264" priority="241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263" priority="2410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262" priority="2409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0:H292">
    <cfRule type="expression" dxfId="2261" priority="2408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260" priority="240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259" priority="2406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258" priority="2405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257" priority="2404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256" priority="240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255" priority="240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254" priority="240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253" priority="240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252" priority="239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251" priority="239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250" priority="239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6:H298">
    <cfRule type="expression" dxfId="2249" priority="239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248" priority="239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247" priority="239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246" priority="239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245" priority="239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244" priority="239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6">
    <cfRule type="expression" dxfId="2243" priority="239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242" priority="238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241" priority="238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240" priority="2387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6">
    <cfRule type="expression" dxfId="2239" priority="238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238" priority="238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237" priority="238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236" priority="238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:H300">
    <cfRule type="expression" dxfId="2235" priority="238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234" priority="238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233" priority="238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232" priority="237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231" priority="237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230" priority="237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229" priority="237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228" priority="237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227" priority="237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226" priority="2373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225" priority="237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224" priority="237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223" priority="237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222" priority="236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4:H296">
    <cfRule type="expression" dxfId="2221" priority="236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220" priority="236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219" priority="236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218" priority="236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217" priority="236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216" priority="236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4:H296">
    <cfRule type="expression" dxfId="2215" priority="236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214" priority="236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213" priority="236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212" priority="235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211" priority="2358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210" priority="2357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300">
    <cfRule type="expression" dxfId="2209" priority="235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208" priority="235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207" priority="235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206" priority="235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205" priority="235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204" priority="235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203" priority="235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202" priority="234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:H302">
    <cfRule type="expression" dxfId="2201" priority="234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200" priority="234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199" priority="234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198" priority="234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197" priority="23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196" priority="234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290:H292">
    <cfRule type="expression" dxfId="2195" priority="2342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194" priority="2341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193" priority="2340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192" priority="2339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191" priority="2338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190" priority="2337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189" priority="2336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188" priority="2335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187" priority="2334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186" priority="2333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185" priority="2332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184" priority="2331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183" priority="233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182" priority="232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181" priority="232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180" priority="232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179" priority="2326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178" priority="2325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0:H292">
    <cfRule type="expression" dxfId="2177" priority="2324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:I292">
    <cfRule type="expression" dxfId="2176" priority="2323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175" priority="2322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174" priority="2321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173" priority="2320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172" priority="2319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:H294">
    <cfRule type="expression" dxfId="2171" priority="231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:I294">
    <cfRule type="expression" dxfId="2170" priority="231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169" priority="2316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168" priority="2315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167" priority="2314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166" priority="2313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:H296">
    <cfRule type="expression" dxfId="2165" priority="231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:I296">
    <cfRule type="expression" dxfId="2164" priority="231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163" priority="231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162" priority="230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161" priority="2308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160" priority="2307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8:H300">
    <cfRule type="expression" dxfId="2159" priority="230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:I300">
    <cfRule type="expression" dxfId="2158" priority="230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8">
    <cfRule type="expression" dxfId="2157" priority="230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156" priority="230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155" priority="230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154" priority="230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153" priority="230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152" priority="229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151" priority="229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150" priority="229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298">
    <cfRule type="expression" dxfId="2149" priority="229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148" priority="229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147" priority="229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146" priority="2293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:H302">
    <cfRule type="expression" dxfId="2145" priority="229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:I302">
    <cfRule type="expression" dxfId="2144" priority="229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0">
    <cfRule type="expression" dxfId="2143" priority="229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142" priority="228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141" priority="228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140" priority="228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139" priority="228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138" priority="228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137" priority="228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136" priority="228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0">
    <cfRule type="expression" dxfId="2135" priority="228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134" priority="228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133" priority="228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132" priority="227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296:H298">
    <cfRule type="expression" dxfId="2131" priority="227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130" priority="227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129" priority="227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128" priority="227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127" priority="227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126" priority="227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6:H298">
    <cfRule type="expression" dxfId="2125" priority="227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:I298">
    <cfRule type="expression" dxfId="2124" priority="227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6">
    <cfRule type="expression" dxfId="2123" priority="227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122" priority="226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121" priority="226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120" priority="2267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302">
    <cfRule type="expression" dxfId="2119" priority="226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18" priority="226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117" priority="226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16" priority="226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:H302">
    <cfRule type="expression" dxfId="2115" priority="226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114" priority="226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113" priority="226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12" priority="225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:H302">
    <cfRule type="expression" dxfId="2111" priority="225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:I302">
    <cfRule type="expression" dxfId="2110" priority="225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109" priority="225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08" priority="225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107" priority="225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06" priority="225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2105" priority="225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104" priority="225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O275:O278">
    <cfRule type="expression" dxfId="2103" priority="2250">
      <formula>OR(AND($L275&lt;&gt;2300, $M275&lt;=$L275, OR($O275=2300, $O275&lt;$M275), OR($O275&lt;&gt;"", $R275&lt;&gt;"")), AND($O275&lt;&gt;2300, $P275&lt;=$O275, OR($R275=2300, $R275&lt;$P275), OR($R275&lt;&gt;"", $L275&lt;&gt;"")), AND($R275&lt;&gt;2300, $S275&lt;=$R275, OR($L275=2300, $L275&lt;$S275), OR($L275&lt;&gt;"", $O275&lt;&gt;"")))</formula>
    </cfRule>
  </conditionalFormatting>
  <conditionalFormatting sqref="O281">
    <cfRule type="expression" dxfId="2102" priority="2249">
      <formula>OR(AND($L281&lt;&gt;2300, $M281&lt;=$L281, OR($O281=2300, $O281&lt;$M281), OR($O281&lt;&gt;"", $R281&lt;&gt;"")), AND($O281&lt;&gt;2300, $P281&lt;=$O281, OR($R281=2300, $R281&lt;$P281), OR($R281&lt;&gt;"", $L281&lt;&gt;"")), AND($R281&lt;&gt;2300, $S281&lt;=$R281, OR($L281=2300, $L281&lt;$S281), OR($L281&lt;&gt;"", $O281&lt;&gt;"")))</formula>
    </cfRule>
  </conditionalFormatting>
  <conditionalFormatting sqref="O283:O286">
    <cfRule type="expression" dxfId="2101" priority="2248">
      <formula>OR(AND($L283&lt;&gt;2300, $M283&lt;=$L283, OR($O283=2300, $O283&lt;$M283), OR($O283&lt;&gt;"", $R283&lt;&gt;"")), AND($O283&lt;&gt;2300, $P283&lt;=$O283, OR($R283=2300, $R283&lt;$P283), OR($R283&lt;&gt;"", $L283&lt;&gt;"")), AND($R283&lt;&gt;2300, $S283&lt;=$R283, OR($L283=2300, $L283&lt;$S283), OR($L283&lt;&gt;"", $O283&lt;&gt;"")))</formula>
    </cfRule>
  </conditionalFormatting>
  <conditionalFormatting sqref="O285">
    <cfRule type="expression" dxfId="2100" priority="2247">
      <formula>OR(AND($L285&lt;&gt;2300, $M285&lt;=$L285, OR($O285=2300, $O285&lt;$M285), OR($O285&lt;&gt;"", $R285&lt;&gt;"")), AND($O285&lt;&gt;2300, $P285&lt;=$O285, OR($R285=2300, $R285&lt;$P285), OR($R285&lt;&gt;"", $L285&lt;&gt;"")), AND($R285&lt;&gt;2300, $S285&lt;=$R285, OR($L285=2300, $L285&lt;$S285), OR($L285&lt;&gt;"", $O285&lt;&gt;"")))</formula>
    </cfRule>
  </conditionalFormatting>
  <conditionalFormatting sqref="O284">
    <cfRule type="expression" dxfId="2099" priority="2246">
      <formula>OR(AND($L284&lt;&gt;2300, $M284&lt;=$L284, OR($O284=2300, $O284&lt;$M284), OR($O284&lt;&gt;"", $R284&lt;&gt;"")), AND($O284&lt;&gt;2300, $P284&lt;=$O284, OR($R284=2300, $R284&lt;$P284), OR($R284&lt;&gt;"", $L284&lt;&gt;"")), AND($R284&lt;&gt;2300, $S284&lt;=$R284, OR($L284=2300, $L284&lt;$S284), OR($L284&lt;&gt;"", $O284&lt;&gt;"")))</formula>
    </cfRule>
  </conditionalFormatting>
  <conditionalFormatting sqref="O279:O280">
    <cfRule type="expression" dxfId="2098" priority="2245">
      <formula>OR(AND($L279&lt;&gt;2300, $M279&lt;=$L279, OR($O279=2300, $O279&lt;$M279), OR($O279&lt;&gt;"", $R279&lt;&gt;"")), AND($O279&lt;&gt;2300, $P279&lt;=$O279, OR($R279=2300, $R279&lt;$P279), OR($R279&lt;&gt;"", $L279&lt;&gt;"")), AND($R279&lt;&gt;2300, $S279&lt;=$R279, OR($L279=2300, $L279&lt;$S279), OR($L279&lt;&gt;"", $O279&lt;&gt;"")))</formula>
    </cfRule>
  </conditionalFormatting>
  <conditionalFormatting sqref="O280">
    <cfRule type="expression" dxfId="2097" priority="2244">
      <formula>OR(AND($L280&lt;&gt;2300, $M280&lt;=$L280, OR($O280=2300, $O280&lt;$M280), OR($O280&lt;&gt;"", $R280&lt;&gt;"")), AND($O280&lt;&gt;2300, $P280&lt;=$O280, OR($R280=2300, $R280&lt;$P280), OR($R280&lt;&gt;"", $L280&lt;&gt;"")), AND($R280&lt;&gt;2300, $S280&lt;=$R280, OR($L280=2300, $L280&lt;$S280), OR($L280&lt;&gt;"", $O280&lt;&gt;"")))</formula>
    </cfRule>
  </conditionalFormatting>
  <conditionalFormatting sqref="O292:O302">
    <cfRule type="expression" dxfId="2096" priority="2243">
      <formula>OR(AND($L292&lt;&gt;2300, $M292&lt;=$L292, OR($O292=2300, $O292&lt;$M292), OR($O292&lt;&gt;"", $R292&lt;&gt;"")), AND($O292&lt;&gt;2300, $P292&lt;=$O292, OR($R292=2300, $R292&lt;$P292), OR($R292&lt;&gt;"", $L292&lt;&gt;"")), AND($R292&lt;&gt;2300, $S292&lt;=$R292, OR($L292=2300, $L292&lt;$S292), OR($L292&lt;&gt;"", $O292&lt;&gt;"")))</formula>
    </cfRule>
  </conditionalFormatting>
  <conditionalFormatting sqref="R275:R278">
    <cfRule type="expression" dxfId="2095" priority="2242">
      <formula>OR(AND($L275&lt;&gt;2300, $M275&lt;=$L275, OR($O275=2300, $O275&lt;$M275), OR($O275&lt;&gt;"", $R275&lt;&gt;"")), AND($O275&lt;&gt;2300, $P275&lt;=$O275, OR($R275=2300, $R275&lt;$P275), OR($R275&lt;&gt;"", $L275&lt;&gt;"")), AND($R275&lt;&gt;2300, $S275&lt;=$R275, OR($L275=2300, $L275&lt;$S275), OR($L275&lt;&gt;"", $O275&lt;&gt;"")))</formula>
    </cfRule>
  </conditionalFormatting>
  <conditionalFormatting sqref="R281">
    <cfRule type="expression" dxfId="2094" priority="2241">
      <formula>OR(AND($L281&lt;&gt;2300, $M281&lt;=$L281, OR($O281=2300, $O281&lt;$M281), OR($O281&lt;&gt;"", $R281&lt;&gt;"")), AND($O281&lt;&gt;2300, $P281&lt;=$O281, OR($R281=2300, $R281&lt;$P281), OR($R281&lt;&gt;"", $L281&lt;&gt;"")), AND($R281&lt;&gt;2300, $S281&lt;=$R281, OR($L281=2300, $L281&lt;$S281), OR($L281&lt;&gt;"", $O281&lt;&gt;"")))</formula>
    </cfRule>
  </conditionalFormatting>
  <conditionalFormatting sqref="R283:R286">
    <cfRule type="expression" dxfId="2093" priority="2240">
      <formula>OR(AND($L283&lt;&gt;2300, $M283&lt;=$L283, OR($O283=2300, $O283&lt;$M283), OR($O283&lt;&gt;"", $R283&lt;&gt;"")), AND($O283&lt;&gt;2300, $P283&lt;=$O283, OR($R283=2300, $R283&lt;$P283), OR($R283&lt;&gt;"", $L283&lt;&gt;"")), AND($R283&lt;&gt;2300, $S283&lt;=$R283, OR($L283=2300, $L283&lt;$S283), OR($L283&lt;&gt;"", $O283&lt;&gt;"")))</formula>
    </cfRule>
  </conditionalFormatting>
  <conditionalFormatting sqref="R285">
    <cfRule type="expression" dxfId="2092" priority="2239">
      <formula>OR(AND($L285&lt;&gt;2300, $M285&lt;=$L285, OR($O285=2300, $O285&lt;$M285), OR($O285&lt;&gt;"", $R285&lt;&gt;"")), AND($O285&lt;&gt;2300, $P285&lt;=$O285, OR($R285=2300, $R285&lt;$P285), OR($R285&lt;&gt;"", $L285&lt;&gt;"")), AND($R285&lt;&gt;2300, $S285&lt;=$R285, OR($L285=2300, $L285&lt;$S285), OR($L285&lt;&gt;"", $O285&lt;&gt;"")))</formula>
    </cfRule>
  </conditionalFormatting>
  <conditionalFormatting sqref="R284">
    <cfRule type="expression" dxfId="2091" priority="2238">
      <formula>OR(AND($L284&lt;&gt;2300, $M284&lt;=$L284, OR($O284=2300, $O284&lt;$M284), OR($O284&lt;&gt;"", $R284&lt;&gt;"")), AND($O284&lt;&gt;2300, $P284&lt;=$O284, OR($R284=2300, $R284&lt;$P284), OR($R284&lt;&gt;"", $L284&lt;&gt;"")), AND($R284&lt;&gt;2300, $S284&lt;=$R284, OR($L284=2300, $L284&lt;$S284), OR($L284&lt;&gt;"", $O284&lt;&gt;"")))</formula>
    </cfRule>
  </conditionalFormatting>
  <conditionalFormatting sqref="R279:R280">
    <cfRule type="expression" dxfId="2090" priority="2237">
      <formula>OR(AND($L279&lt;&gt;2300, $M279&lt;=$L279, OR($O279=2300, $O279&lt;$M279), OR($O279&lt;&gt;"", $R279&lt;&gt;"")), AND($O279&lt;&gt;2300, $P279&lt;=$O279, OR($R279=2300, $R279&lt;$P279), OR($R279&lt;&gt;"", $L279&lt;&gt;"")), AND($R279&lt;&gt;2300, $S279&lt;=$R279, OR($L279=2300, $L279&lt;$S279), OR($L279&lt;&gt;"", $O279&lt;&gt;"")))</formula>
    </cfRule>
  </conditionalFormatting>
  <conditionalFormatting sqref="R280">
    <cfRule type="expression" dxfId="2089" priority="2236">
      <formula>OR(AND($L280&lt;&gt;2300, $M280&lt;=$L280, OR($O280=2300, $O280&lt;$M280), OR($O280&lt;&gt;"", $R280&lt;&gt;"")), AND($O280&lt;&gt;2300, $P280&lt;=$O280, OR($R280=2300, $R280&lt;$P280), OR($R280&lt;&gt;"", $L280&lt;&gt;"")), AND($R280&lt;&gt;2300, $S280&lt;=$R280, OR($L280=2300, $L280&lt;$S280), OR($L280&lt;&gt;"", $O280&lt;&gt;"")))</formula>
    </cfRule>
  </conditionalFormatting>
  <conditionalFormatting sqref="R292:R302">
    <cfRule type="expression" dxfId="2088" priority="2235">
      <formula>OR(AND($L292&lt;&gt;2300, $M292&lt;=$L292, OR($O292=2300, $O292&lt;$M292), OR($O292&lt;&gt;"", $R292&lt;&gt;"")), AND($O292&lt;&gt;2300, $P292&lt;=$O292, OR($R292=2300, $R292&lt;$P292), OR($R292&lt;&gt;"", $L292&lt;&gt;"")), AND($R292&lt;&gt;2300, $S292&lt;=$R292, OR($L292=2300, $L292&lt;$S292), OR($L292&lt;&gt;"", $O292&lt;&gt;"")))</formula>
    </cfRule>
  </conditionalFormatting>
  <conditionalFormatting sqref="H289">
    <cfRule type="expression" dxfId="2087" priority="2234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2086" priority="2233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90">
    <cfRule type="expression" dxfId="2085" priority="2232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084" priority="2231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083" priority="2230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082" priority="2229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2081" priority="2228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2080" priority="2227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2079" priority="2226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2078" priority="2225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2077" priority="2224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076" priority="2223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2075" priority="222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2074" priority="222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2073" priority="2220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2072" priority="2219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2071" priority="221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070" priority="221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4">
    <cfRule type="expression" dxfId="2069" priority="221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2068" priority="221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2067" priority="221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066" priority="221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2065" priority="221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064" priority="221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063" priority="221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062" priority="220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2061" priority="220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060" priority="220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5">
    <cfRule type="expression" dxfId="2059" priority="2206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058" priority="2205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2057" priority="220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056" priority="220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055" priority="220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054" priority="220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2053" priority="220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052" priority="219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301">
    <cfRule type="expression" dxfId="2051" priority="219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050" priority="219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049" priority="219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048" priority="219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2047" priority="219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046" priority="219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045" priority="219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044" priority="219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2043" priority="219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042" priority="218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041" priority="218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040" priority="218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9">
    <cfRule type="expression" dxfId="2039" priority="218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038" priority="218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2037" priority="218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036" priority="218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2035" priority="218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034" priority="218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2033" priority="218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032" priority="217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5">
    <cfRule type="expression" dxfId="2031" priority="2178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030" priority="2177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2029" priority="2176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028" priority="2175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027" priority="217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026" priority="217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2025" priority="217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024" priority="217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023" priority="217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022" priority="216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2021" priority="216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020" priority="216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5">
    <cfRule type="expression" dxfId="2019" priority="2166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2018" priority="2165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2017" priority="216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2016" priority="216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2015" priority="216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2014" priority="216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2013" priority="216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2012" priority="215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2011" priority="215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2010" priority="215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2009" priority="215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2008" priority="215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2007" priority="215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006" priority="215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005" priority="215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004" priority="215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2003" priority="215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2002" priority="214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2001" priority="214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2000" priority="214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89">
    <cfRule type="expression" dxfId="1999" priority="2146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I289">
    <cfRule type="expression" dxfId="1998" priority="2145">
      <formula>AND(OR(YEAR($H289)&gt;YEAR($I289), AND(YEAR($H289)=YEAR($I289), MONTH($H289)&gt;MONTH($I289)), AND(YEAR($H289)=YEAR($I289), MONTH($H289)=MONTH($I289), DAY($H289&gt;=$I289))), $H289&lt;&gt;"", $I289&lt;&gt;"")</formula>
    </cfRule>
  </conditionalFormatting>
  <conditionalFormatting sqref="H290">
    <cfRule type="expression" dxfId="1997" priority="2144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1996" priority="2143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0">
    <cfRule type="expression" dxfId="1995" priority="2142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I290">
    <cfRule type="expression" dxfId="1994" priority="2141">
      <formula>AND(OR(YEAR($H290)&gt;YEAR($I290), AND(YEAR($H290)=YEAR($I290), MONTH($H290)&gt;MONTH($I290)), AND(YEAR($H290)=YEAR($I290), MONTH($H290)=MONTH($I290), DAY($H290&gt;=$I290))), $H290&lt;&gt;"", $I290&lt;&gt;"")</formula>
    </cfRule>
  </conditionalFormatting>
  <conditionalFormatting sqref="H291">
    <cfRule type="expression" dxfId="1993" priority="2140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992" priority="2139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991" priority="213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990" priority="213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1989" priority="2136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988" priority="2135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987" priority="2134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986" priority="2133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985" priority="213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984" priority="213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983" priority="213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982" priority="212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981" priority="212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980" priority="212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3">
    <cfRule type="expression" dxfId="1979" priority="212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978" priority="212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977" priority="212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976" priority="212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975" priority="212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974" priority="212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973" priority="212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972" priority="211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9">
    <cfRule type="expression" dxfId="1971" priority="211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970" priority="211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969" priority="211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968" priority="211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967" priority="2114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966" priority="2113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965" priority="2112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964" priority="2111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963" priority="211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962" priority="210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961" priority="210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960" priority="210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1959" priority="210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58" priority="210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57" priority="210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56" priority="210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955" priority="210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54" priority="210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53" priority="210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52" priority="209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951" priority="209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50" priority="209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49" priority="209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48" priority="209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7">
    <cfRule type="expression" dxfId="1947" priority="209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946" priority="209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945" priority="209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944" priority="209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7">
    <cfRule type="expression" dxfId="1943" priority="209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942" priority="208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941" priority="208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940" priority="208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3">
    <cfRule type="expression" dxfId="1939" priority="208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938" priority="208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937" priority="208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936" priority="208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935" priority="208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934" priority="208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933" priority="208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932" priority="207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1931" priority="207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930" priority="2077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929" priority="207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928" priority="207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3">
    <cfRule type="expression" dxfId="1927" priority="2074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926" priority="2073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925" priority="2072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924" priority="2071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923" priority="207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922" priority="206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921" priority="206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920" priority="206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1919" priority="206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918" priority="206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917" priority="206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916" priority="206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301">
    <cfRule type="expression" dxfId="1915" priority="206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14" priority="206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13" priority="206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12" priority="205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911" priority="205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10" priority="205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09" priority="205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08" priority="205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907" priority="205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906" priority="205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905" priority="205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904" priority="205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9">
    <cfRule type="expression" dxfId="1903" priority="205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902" priority="204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901" priority="204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900" priority="204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899" priority="204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98" priority="204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897" priority="204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896" priority="204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1">
    <cfRule type="expression" dxfId="1895" priority="2042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894" priority="2041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893" priority="204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892" priority="203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2">
    <cfRule type="expression" dxfId="1891" priority="2038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890" priority="2037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889" priority="203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888" priority="203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887" priority="203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886" priority="203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885" priority="203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884" priority="203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883" priority="203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882" priority="202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3">
    <cfRule type="expression" dxfId="1881" priority="202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880" priority="202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879" priority="202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878" priority="202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877" priority="202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876" priority="202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875" priority="202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874" priority="202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9">
    <cfRule type="expression" dxfId="1873" priority="202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72" priority="201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871" priority="201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870" priority="201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869" priority="201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68" priority="201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867" priority="201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866" priority="201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865" priority="201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64" priority="201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863" priority="201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862" priority="200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1861" priority="200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60" priority="200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59" priority="200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58" priority="200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857" priority="200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56" priority="200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55" priority="200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54" priority="200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853" priority="200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52" priority="199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51" priority="199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50" priority="199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7">
    <cfRule type="expression" dxfId="1849" priority="199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848" priority="199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847" priority="199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846" priority="199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7">
    <cfRule type="expression" dxfId="1845" priority="199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844" priority="199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843" priority="199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842" priority="198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3">
    <cfRule type="expression" dxfId="1841" priority="198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840" priority="198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839" priority="198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838" priority="198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837" priority="198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836" priority="198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835" priority="198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834" priority="198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1833" priority="198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832" priority="197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831" priority="197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830" priority="197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3">
    <cfRule type="expression" dxfId="1829" priority="1976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828" priority="1975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827" priority="1974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826" priority="1973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825" priority="1972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824" priority="1971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823" priority="1970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822" priority="1969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7">
    <cfRule type="expression" dxfId="1821" priority="196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820" priority="1967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819" priority="196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818" priority="196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301">
    <cfRule type="expression" dxfId="1817" priority="196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16" priority="196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15" priority="196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14" priority="196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813" priority="196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12" priority="195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11" priority="195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10" priority="195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809" priority="195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808" priority="195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807" priority="195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806" priority="195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9">
    <cfRule type="expression" dxfId="1805" priority="195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04" priority="195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803" priority="195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802" priority="194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801" priority="194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800" priority="194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99" priority="194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98" priority="194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1">
    <cfRule type="expression" dxfId="1797" priority="1944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796" priority="194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795" priority="194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794" priority="194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793" priority="1940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792" priority="1939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791" priority="193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790" priority="193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1">
    <cfRule type="expression" dxfId="1789" priority="1936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788" priority="1935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787" priority="1934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786" priority="1933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785" priority="1932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784" priority="1931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783" priority="1930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782" priority="1929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7">
    <cfRule type="expression" dxfId="1781" priority="1928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780" priority="1927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779" priority="1926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778" priority="1925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7">
    <cfRule type="expression" dxfId="1777" priority="1924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776" priority="1923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775" priority="1922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774" priority="1921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7">
    <cfRule type="expression" dxfId="1773" priority="1920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772" priority="1919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771" priority="1918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770" priority="1917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9">
    <cfRule type="expression" dxfId="1769" priority="191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68" priority="191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67" priority="191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66" priority="191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765" priority="191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64" priority="191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63" priority="191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62" priority="190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761" priority="1908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60" priority="1907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59" priority="1906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58" priority="1905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5">
    <cfRule type="expression" dxfId="1757" priority="190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756" priority="190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755" priority="190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754" priority="190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5">
    <cfRule type="expression" dxfId="1753" priority="1900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752" priority="1899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751" priority="1898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750" priority="1897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301">
    <cfRule type="expression" dxfId="1749" priority="189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748" priority="189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747" priority="189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746" priority="189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745" priority="189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744" priority="189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743" priority="189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742" priority="188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741" priority="188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740" priority="188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739" priority="188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738" priority="188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1">
    <cfRule type="expression" dxfId="1737" priority="1884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736" priority="1883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735" priority="1882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734" priority="1881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733" priority="1880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732" priority="1879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731" priority="1878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730" priority="1877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729" priority="1876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728" priority="1875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727" priority="1874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726" priority="1873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1">
    <cfRule type="expression" dxfId="1725" priority="1872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I291">
    <cfRule type="expression" dxfId="1724" priority="1871">
      <formula>AND(OR(YEAR($H291)&gt;YEAR($I291), AND(YEAR($H291)=YEAR($I291), MONTH($H291)&gt;MONTH($I291)), AND(YEAR($H291)=YEAR($I291), MONTH($H291)=MONTH($I291), DAY($H291&gt;=$I291))), $H291&lt;&gt;"", $I291&lt;&gt;"")</formula>
    </cfRule>
  </conditionalFormatting>
  <conditionalFormatting sqref="H292">
    <cfRule type="expression" dxfId="1723" priority="1870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I292">
    <cfRule type="expression" dxfId="1722" priority="1869">
      <formula>AND(OR(YEAR($H292)&gt;YEAR($I292), AND(YEAR($H292)=YEAR($I292), MONTH($H292)&gt;MONTH($I292)), AND(YEAR($H292)=YEAR($I292), MONTH($H292)=MONTH($I292), DAY($H292&gt;=$I292))), $H292&lt;&gt;"", $I292&lt;&gt;"")</formula>
    </cfRule>
  </conditionalFormatting>
  <conditionalFormatting sqref="H293">
    <cfRule type="expression" dxfId="1721" priority="1868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I293">
    <cfRule type="expression" dxfId="1720" priority="1867">
      <formula>AND(OR(YEAR($H293)&gt;YEAR($I293), AND(YEAR($H293)=YEAR($I293), MONTH($H293)&gt;MONTH($I293)), AND(YEAR($H293)=YEAR($I293), MONTH($H293)=MONTH($I293), DAY($H293&gt;=$I293))), $H293&lt;&gt;"", $I293&lt;&gt;"")</formula>
    </cfRule>
  </conditionalFormatting>
  <conditionalFormatting sqref="H294">
    <cfRule type="expression" dxfId="1719" priority="1866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I294">
    <cfRule type="expression" dxfId="1718" priority="1865">
      <formula>AND(OR(YEAR($H294)&gt;YEAR($I294), AND(YEAR($H294)=YEAR($I294), MONTH($H294)&gt;MONTH($I294)), AND(YEAR($H294)=YEAR($I294), MONTH($H294)=MONTH($I294), DAY($H294&gt;=$I294))), $H294&lt;&gt;"", $I294&lt;&gt;"")</formula>
    </cfRule>
  </conditionalFormatting>
  <conditionalFormatting sqref="H295">
    <cfRule type="expression" dxfId="1717" priority="1864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I295">
    <cfRule type="expression" dxfId="1716" priority="1863">
      <formula>AND(OR(YEAR($H295)&gt;YEAR($I295), AND(YEAR($H295)=YEAR($I295), MONTH($H295)&gt;MONTH($I295)), AND(YEAR($H295)=YEAR($I295), MONTH($H295)=MONTH($I295), DAY($H295&gt;=$I295))), $H295&lt;&gt;"", $I295&lt;&gt;"")</formula>
    </cfRule>
  </conditionalFormatting>
  <conditionalFormatting sqref="H296">
    <cfRule type="expression" dxfId="1715" priority="1862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I296">
    <cfRule type="expression" dxfId="1714" priority="1861">
      <formula>AND(OR(YEAR($H296)&gt;YEAR($I296), AND(YEAR($H296)=YEAR($I296), MONTH($H296)&gt;MONTH($I296)), AND(YEAR($H296)=YEAR($I296), MONTH($H296)=MONTH($I296), DAY($H296&gt;=$I296))), $H296&lt;&gt;"", $I296&lt;&gt;"")</formula>
    </cfRule>
  </conditionalFormatting>
  <conditionalFormatting sqref="H299">
    <cfRule type="expression" dxfId="1713" priority="1860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12" priority="1859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11" priority="1858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10" priority="1857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709" priority="1856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08" priority="1855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07" priority="1854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06" priority="1853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299">
    <cfRule type="expression" dxfId="1705" priority="1852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I299">
    <cfRule type="expression" dxfId="1704" priority="1851">
      <formula>AND(OR(YEAR($H299)&gt;YEAR($I299), AND(YEAR($H299)=YEAR($I299), MONTH($H299)&gt;MONTH($I299)), AND(YEAR($H299)=YEAR($I299), MONTH($H299)=MONTH($I299), DAY($H299&gt;=$I299))), $H299&lt;&gt;"", $I299&lt;&gt;"")</formula>
    </cfRule>
  </conditionalFormatting>
  <conditionalFormatting sqref="H300">
    <cfRule type="expression" dxfId="1703" priority="1850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I300">
    <cfRule type="expression" dxfId="1702" priority="1849">
      <formula>AND(OR(YEAR($H300)&gt;YEAR($I300), AND(YEAR($H300)=YEAR($I300), MONTH($H300)&gt;MONTH($I300)), AND(YEAR($H300)=YEAR($I300), MONTH($H300)=MONTH($I300), DAY($H300&gt;=$I300))), $H300&lt;&gt;"", $I300&lt;&gt;"")</formula>
    </cfRule>
  </conditionalFormatting>
  <conditionalFormatting sqref="H301">
    <cfRule type="expression" dxfId="1701" priority="184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700" priority="184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99" priority="184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98" priority="184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97" priority="18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96" priority="184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95" priority="184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94" priority="184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93" priority="184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92" priority="183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91" priority="183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90" priority="183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297">
    <cfRule type="expression" dxfId="1689" priority="1836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688" priority="1835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687" priority="1834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686" priority="1833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97">
    <cfRule type="expression" dxfId="1685" priority="1832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I297">
    <cfRule type="expression" dxfId="1684" priority="1831">
      <formula>AND(OR(YEAR($H297)&gt;YEAR($I297), AND(YEAR($H297)=YEAR($I297), MONTH($H297)&gt;MONTH($I297)), AND(YEAR($H297)=YEAR($I297), MONTH($H297)=MONTH($I297), DAY($H297&gt;=$I297))), $H297&lt;&gt;"", $I297&lt;&gt;"")</formula>
    </cfRule>
  </conditionalFormatting>
  <conditionalFormatting sqref="H298">
    <cfRule type="expression" dxfId="1683" priority="1830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I298">
    <cfRule type="expression" dxfId="1682" priority="1829">
      <formula>AND(OR(YEAR($H298)&gt;YEAR($I298), AND(YEAR($H298)=YEAR($I298), MONTH($H298)&gt;MONTH($I298)), AND(YEAR($H298)=YEAR($I298), MONTH($H298)=MONTH($I298), DAY($H298&gt;=$I298))), $H298&lt;&gt;"", $I298&lt;&gt;"")</formula>
    </cfRule>
  </conditionalFormatting>
  <conditionalFormatting sqref="H288">
    <cfRule type="expression" dxfId="1681" priority="1828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I288">
    <cfRule type="expression" dxfId="1680" priority="1827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H288">
    <cfRule type="expression" dxfId="1679" priority="1826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I288">
    <cfRule type="expression" dxfId="1678" priority="1825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H288">
    <cfRule type="expression" dxfId="1677" priority="1824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I288">
    <cfRule type="expression" dxfId="1676" priority="1823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H288">
    <cfRule type="expression" dxfId="1675" priority="1822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I288">
    <cfRule type="expression" dxfId="1674" priority="1821">
      <formula>AND(OR(YEAR($H288)&gt;YEAR($I288), AND(YEAR($H288)=YEAR($I288), MONTH($H288)&gt;MONTH($I288)), AND(YEAR($H288)=YEAR($I288), MONTH($H288)=MONTH($I288), DAY($H288&gt;=$I288))), $H288&lt;&gt;"", $I288&lt;&gt;"")</formula>
    </cfRule>
  </conditionalFormatting>
  <conditionalFormatting sqref="L288">
    <cfRule type="expression" dxfId="1673" priority="1820">
      <formula>OR(AND($L288&lt;&gt;2300, $M288&lt;=$L288, OR($O288=2300, $O288&lt;$M288), OR($O288&lt;&gt;"", $R288&lt;&gt;"")), AND($O288&lt;&gt;2300, $P288&lt;=$O288, OR($R288=2300, $R288&lt;$P288), OR($R288&lt;&gt;"", $L288&lt;&gt;"")), AND($R288&lt;&gt;2300, $S288&lt;=$R288, OR($L288=2300, $L288&lt;$S288), OR($L288&lt;&gt;"", $O288&lt;&gt;"")))</formula>
    </cfRule>
  </conditionalFormatting>
  <conditionalFormatting sqref="O288">
    <cfRule type="expression" dxfId="1672" priority="1819">
      <formula>OR(AND($L288&lt;&gt;2300, $M288&lt;=$L288, OR($O288=2300, $O288&lt;$M288), OR($O288&lt;&gt;"", $R288&lt;&gt;"")), AND($O288&lt;&gt;2300, $P288&lt;=$O288, OR($R288=2300, $R288&lt;$P288), OR($R288&lt;&gt;"", $L288&lt;&gt;"")), AND($R288&lt;&gt;2300, $S288&lt;=$R288, OR($L288=2300, $L288&lt;$S288), OR($L288&lt;&gt;"", $O288&lt;&gt;"")))</formula>
    </cfRule>
  </conditionalFormatting>
  <conditionalFormatting sqref="R288">
    <cfRule type="expression" dxfId="1671" priority="1818">
      <formula>OR(AND($L288&lt;&gt;2300, $M288&lt;=$L288, OR($O288=2300, $O288&lt;$M288), OR($O288&lt;&gt;"", $R288&lt;&gt;"")), AND($O288&lt;&gt;2300, $P288&lt;=$O288, OR($R288=2300, $R288&lt;$P288), OR($R288&lt;&gt;"", $L288&lt;&gt;"")), AND($R288&lt;&gt;2300, $S288&lt;=$R288, OR($L288=2300, $L288&lt;$S288), OR($L288&lt;&gt;"", $O288&lt;&gt;"")))</formula>
    </cfRule>
  </conditionalFormatting>
  <conditionalFormatting sqref="H301">
    <cfRule type="expression" dxfId="1670" priority="181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69" priority="181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68" priority="181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67" priority="181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66" priority="181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65" priority="181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64" priority="181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63" priority="181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62" priority="180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61" priority="180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60" priority="180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59" priority="180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58" priority="180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57" priority="180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56" priority="180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55" priority="180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54" priority="180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53" priority="180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52" priority="179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51" priority="179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50" priority="179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49" priority="179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48" priority="179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47" priority="179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46" priority="179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45" priority="179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44" priority="179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43" priority="179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42" priority="178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41" priority="178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40" priority="178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39" priority="178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38" priority="178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37" priority="178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36" priority="178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35" priority="178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34" priority="178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33" priority="178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32" priority="177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31" priority="177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30" priority="177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29" priority="177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28" priority="177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27" priority="177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26" priority="177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25" priority="177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24" priority="177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23" priority="177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22" priority="176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21" priority="176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20" priority="176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19" priority="176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18" priority="176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17" priority="176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16" priority="176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15" priority="176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14" priority="176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13" priority="176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12" priority="175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11" priority="175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10" priority="175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09" priority="175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08" priority="175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07" priority="175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06" priority="175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05" priority="175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04" priority="175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603" priority="175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602" priority="174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601" priority="174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600" priority="174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99" priority="174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98" priority="174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97" priority="17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96" priority="174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95" priority="174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94" priority="174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93" priority="174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92" priority="173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91" priority="173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90" priority="173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89" priority="173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88" priority="173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87" priority="173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86" priority="173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85" priority="173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84" priority="173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83" priority="173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82" priority="172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81" priority="172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80" priority="172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79" priority="172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78" priority="172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77" priority="172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76" priority="172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75" priority="172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74" priority="172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73" priority="172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72" priority="171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71" priority="171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70" priority="171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69" priority="171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68" priority="171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67" priority="171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66" priority="171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65" priority="171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64" priority="171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63" priority="171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62" priority="170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61" priority="170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60" priority="170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59" priority="170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58" priority="170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57" priority="170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56" priority="170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55" priority="170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54" priority="170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53" priority="170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52" priority="169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51" priority="169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50" priority="169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49" priority="169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48" priority="169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47" priority="169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46" priority="169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45" priority="169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44" priority="169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43" priority="169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42" priority="168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41" priority="168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40" priority="168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39" priority="168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38" priority="168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37" priority="168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36" priority="168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35" priority="168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34" priority="168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33" priority="168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32" priority="167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31" priority="167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30" priority="167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29" priority="167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28" priority="167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27" priority="167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26" priority="167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25" priority="167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24" priority="167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23" priority="167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22" priority="166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21" priority="166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20" priority="166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19" priority="166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18" priority="166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17" priority="166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16" priority="166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15" priority="166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14" priority="166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13" priority="166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12" priority="165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11" priority="165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510" priority="165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09" priority="165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08" priority="165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07" priority="165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506" priority="165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505" priority="165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1">
    <cfRule type="expression" dxfId="1504" priority="165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03" priority="165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02" priority="1649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501" priority="1648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500" priority="1647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499" priority="1646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498" priority="1645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497" priority="1644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496" priority="1643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495" priority="1642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1">
    <cfRule type="expression" dxfId="1494" priority="1641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I301">
    <cfRule type="expression" dxfId="1493" priority="1640">
      <formula>AND(OR(YEAR($H301)&gt;YEAR($I301), AND(YEAR($H301)=YEAR($I301), MONTH($H301)&gt;MONTH($I301)), AND(YEAR($H301)=YEAR($I301), MONTH($H301)=MONTH($I301), DAY($H301&gt;=$I301))), $H301&lt;&gt;"", $I301&lt;&gt;"")</formula>
    </cfRule>
  </conditionalFormatting>
  <conditionalFormatting sqref="H302">
    <cfRule type="expression" dxfId="1492" priority="163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91" priority="163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490" priority="1637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89" priority="1636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488" priority="1635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87" priority="1634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486" priority="1633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85" priority="1632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484" priority="1631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83" priority="1630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H302">
    <cfRule type="expression" dxfId="1482" priority="1629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I302">
    <cfRule type="expression" dxfId="1481" priority="1628">
      <formula>AND(OR(YEAR($H302)&gt;YEAR($I302), AND(YEAR($H302)=YEAR($I302), MONTH($H302)&gt;MONTH($I302)), AND(YEAR($H302)=YEAR($I302), MONTH($H302)=MONTH($I302), DAY($H302&gt;=$I302))), $H302&lt;&gt;"", $I302&lt;&gt;"")</formula>
    </cfRule>
  </conditionalFormatting>
  <conditionalFormatting sqref="L303:L310">
    <cfRule type="expression" dxfId="1480" priority="1625">
      <formula>OR(AND($L303&lt;&gt;2300, $M303&lt;=$L303, OR($O303=2300, $O303&lt;$M303), OR($O303&lt;&gt;"", $R303&lt;&gt;"")), AND($O303&lt;&gt;2300, $P303&lt;=$O303, OR($R303=2300, $R303&lt;$P303), OR($R303&lt;&gt;"", $L303&lt;&gt;"")), AND($R303&lt;&gt;2300, $S303&lt;=$R303, OR($L303=2300, $L303&lt;$S303), OR($L303&lt;&gt;"", $O303&lt;&gt;"")))</formula>
    </cfRule>
  </conditionalFormatting>
  <conditionalFormatting sqref="O303:P307 O317:P318 O313:P315">
    <cfRule type="expression" dxfId="1479" priority="1624">
      <formula>AND(V303&lt;=U303, O303&lt;V303, O303&lt;&gt;"")</formula>
    </cfRule>
  </conditionalFormatting>
  <conditionalFormatting sqref="R303:R307 R317:R318 R313:R315">
    <cfRule type="expression" dxfId="1478" priority="1626">
      <formula>AND(#REF!&lt;=X303, R303&lt;#REF!, R303&lt;&gt;"")</formula>
    </cfRule>
  </conditionalFormatting>
  <conditionalFormatting sqref="S303:S307 S317:S318 S313:S315">
    <cfRule type="expression" dxfId="1477" priority="1627">
      <formula>AND(#REF!&lt;=#REF!, S303&lt;#REF!, S303&lt;&gt;"")</formula>
    </cfRule>
  </conditionalFormatting>
  <conditionalFormatting sqref="H304">
    <cfRule type="expression" dxfId="1476" priority="1623">
      <formula>AND(OR(YEAR($H304)&gt;YEAR($I304), AND(YEAR($H304)=YEAR($I304), MONTH($H304)&gt;MONTH($I304)), AND(YEAR($H304)=YEAR($I304), MONTH($H304)=MONTH($I304), DAY($H304&gt;=$I304))), $H304&lt;&gt;"", $I304&lt;&gt;"")</formula>
    </cfRule>
  </conditionalFormatting>
  <conditionalFormatting sqref="I304">
    <cfRule type="expression" dxfId="1475" priority="1622">
      <formula>AND(OR(YEAR($H304)&gt;YEAR($I304), AND(YEAR($H304)=YEAR($I304), MONTH($H304)&gt;MONTH($I304)), AND(YEAR($H304)=YEAR($I304), MONTH($H304)=MONTH($I304), DAY($H304&gt;=$I304))), $H304&lt;&gt;"", $I304&lt;&gt;"")</formula>
    </cfRule>
  </conditionalFormatting>
  <conditionalFormatting sqref="H303">
    <cfRule type="expression" dxfId="1474" priority="1620">
      <formula>AND(OR(YEAR($H303)&gt;YEAR($I303), AND(YEAR($H303)=YEAR($I303), MONTH($H303)&gt;MONTH($I303)), AND(YEAR($H303)=YEAR($I303), MONTH($H303)=MONTH($I303), DAY($H303&gt;=$I303))), $H303&lt;&gt;"", $I303&lt;&gt;"")</formula>
    </cfRule>
  </conditionalFormatting>
  <conditionalFormatting sqref="I303">
    <cfRule type="expression" dxfId="1473" priority="1619">
      <formula>AND(OR(YEAR($H303)&gt;YEAR($I303), AND(YEAR($H303)=YEAR($I303), MONTH($H303)&gt;MONTH($I303)), AND(YEAR($H303)=YEAR($I303), MONTH($H303)=MONTH($I303), DAY($H303&gt;=$I303))), $H303&lt;&gt;"", $I303&lt;&gt;"")</formula>
    </cfRule>
  </conditionalFormatting>
  <conditionalFormatting sqref="H305">
    <cfRule type="expression" dxfId="1472" priority="1618">
      <formula>AND(OR(YEAR($H305)&gt;YEAR($I305), AND(YEAR($H305)=YEAR($I305), MONTH($H305)&gt;MONTH($I305)), AND(YEAR($H305)=YEAR($I305), MONTH($H305)=MONTH($I305), DAY($H305&gt;=$I305))), $H305&lt;&gt;"", $I305&lt;&gt;"")</formula>
    </cfRule>
  </conditionalFormatting>
  <conditionalFormatting sqref="I305">
    <cfRule type="expression" dxfId="1471" priority="1617">
      <formula>AND(OR(YEAR($H305)&gt;YEAR($I305), AND(YEAR($H305)=YEAR($I305), MONTH($H305)&gt;MONTH($I305)), AND(YEAR($H305)=YEAR($I305), MONTH($H305)=MONTH($I305), DAY($H305&gt;=$I305))), $H305&lt;&gt;"", $I305&lt;&gt;"")</formula>
    </cfRule>
  </conditionalFormatting>
  <conditionalFormatting sqref="L310:L315">
    <cfRule type="expression" dxfId="1470" priority="1616">
      <formula>OR(AND($L310&lt;&gt;2300, $M310&lt;=$L310, OR($O310=2300, $O310&lt;$M310), OR($O310&lt;&gt;"", $R310&lt;&gt;"")), AND($O310&lt;&gt;2300, $P310&lt;=$O310, OR($R310=2300, $R310&lt;$P310), OR($R310&lt;&gt;"", $L310&lt;&gt;"")), AND($R310&lt;&gt;2300, $S310&lt;=$R310, OR($L310=2300, $L310&lt;$S310), OR($L310&lt;&gt;"", $O310&lt;&gt;"")))</formula>
    </cfRule>
  </conditionalFormatting>
  <conditionalFormatting sqref="O310:O314">
    <cfRule type="expression" dxfId="1469" priority="1615">
      <formula>OR(AND($L310&lt;&gt;2300, $M310&lt;=$L310, OR($O310=2300, $O310&lt;$M310), OR($O310&lt;&gt;"", $R310&lt;&gt;"")), AND($O310&lt;&gt;2300, $P310&lt;=$O310, OR($R310=2300, $R310&lt;$P310), OR($R310&lt;&gt;"", $L310&lt;&gt;"")), AND($R310&lt;&gt;2300, $S310&lt;=$R310, OR($L310=2300, $L310&lt;$S310), OR($L310&lt;&gt;"", $O310&lt;&gt;"")))</formula>
    </cfRule>
  </conditionalFormatting>
  <conditionalFormatting sqref="R310:R314">
    <cfRule type="expression" dxfId="1468" priority="1614">
      <formula>OR(AND($L310&lt;&gt;2300, $M310&lt;=$L310, OR($O310=2300, $O310&lt;$M310), OR($O310&lt;&gt;"", $R310&lt;&gt;"")), AND($O310&lt;&gt;2300, $P310&lt;=$O310, OR($R310=2300, $R310&lt;$P310), OR($R310&lt;&gt;"", $L310&lt;&gt;"")), AND($R310&lt;&gt;2300, $S310&lt;=$R310, OR($L310=2300, $L310&lt;$S310), OR($L310&lt;&gt;"", $O310&lt;&gt;"")))</formula>
    </cfRule>
  </conditionalFormatting>
  <conditionalFormatting sqref="O307:O310">
    <cfRule type="expression" dxfId="1467" priority="1613">
      <formula>OR(AND($L307&lt;&gt;2300, $M307&lt;=$L307, OR($O307=2300, $O307&lt;$M307), OR($O307&lt;&gt;"", $R307&lt;&gt;"")), AND($O307&lt;&gt;2300, $P307&lt;=$O307, OR($R307=2300, $R307&lt;$P307), OR($R307&lt;&gt;"", $L307&lt;&gt;"")), AND($R307&lt;&gt;2300, $S307&lt;=$R307, OR($L307=2300, $L307&lt;$S307), OR($L307&lt;&gt;"", $O307&lt;&gt;"")))</formula>
    </cfRule>
  </conditionalFormatting>
  <conditionalFormatting sqref="R307:R310">
    <cfRule type="expression" dxfId="1466" priority="1612">
      <formula>OR(AND($L307&lt;&gt;2300, $M307&lt;=$L307, OR($O307=2300, $O307&lt;$M307), OR($O307&lt;&gt;"", $R307&lt;&gt;"")), AND($O307&lt;&gt;2300, $P307&lt;=$O307, OR($R307=2300, $R307&lt;$P307), OR($R307&lt;&gt;"", $L307&lt;&gt;"")), AND($R307&lt;&gt;2300, $S307&lt;=$R307, OR($L307=2300, $L307&lt;$S307), OR($L307&lt;&gt;"", $O307&lt;&gt;"")))</formula>
    </cfRule>
  </conditionalFormatting>
  <conditionalFormatting sqref="L314:L318">
    <cfRule type="expression" dxfId="1465" priority="1611">
      <formula>OR(AND($L314&lt;&gt;2300, $M314&lt;=$L314, OR($O314=2300, $O314&lt;$M314), OR($O314&lt;&gt;"", $R314&lt;&gt;"")), AND($O314&lt;&gt;2300, $P314&lt;=$O314, OR($R314=2300, $R314&lt;$P314), OR($R314&lt;&gt;"", $L314&lt;&gt;"")), AND($R314&lt;&gt;2300, $S314&lt;=$R314, OR($L314=2300, $L314&lt;$S314), OR($L314&lt;&gt;"", $O314&lt;&gt;"")))</formula>
    </cfRule>
  </conditionalFormatting>
  <conditionalFormatting sqref="O314:O318">
    <cfRule type="expression" dxfId="1464" priority="1610">
      <formula>OR(AND($L314&lt;&gt;2300, $M314&lt;=$L314, OR($O314=2300, $O314&lt;$M314), OR($O314&lt;&gt;"", $R314&lt;&gt;"")), AND($O314&lt;&gt;2300, $P314&lt;=$O314, OR($R314=2300, $R314&lt;$P314), OR($R314&lt;&gt;"", $L314&lt;&gt;"")), AND($R314&lt;&gt;2300, $S314&lt;=$R314, OR($L314=2300, $L314&lt;$S314), OR($L314&lt;&gt;"", $O314&lt;&gt;"")))</formula>
    </cfRule>
  </conditionalFormatting>
  <conditionalFormatting sqref="R314:R318">
    <cfRule type="expression" dxfId="1463" priority="1609">
      <formula>OR(AND($L314&lt;&gt;2300, $M314&lt;=$L314, OR($O314=2300, $O314&lt;$M314), OR($O314&lt;&gt;"", $R314&lt;&gt;"")), AND($O314&lt;&gt;2300, $P314&lt;=$O314, OR($R314=2300, $R314&lt;$P314), OR($R314&lt;&gt;"", $L314&lt;&gt;"")), AND($R314&lt;&gt;2300, $S314&lt;=$R314, OR($L314=2300, $L314&lt;$S314), OR($L314&lt;&gt;"", $O314&lt;&gt;"")))</formula>
    </cfRule>
  </conditionalFormatting>
  <conditionalFormatting sqref="H317:H318">
    <cfRule type="expression" dxfId="1462" priority="1608">
      <formula>AND(OR(YEAR($H317)&gt;YEAR($I317), AND(YEAR($H317)=YEAR($I317), MONTH($H317)&gt;MONTH($I317)), AND(YEAR($H317)=YEAR($I317), MONTH($H317)=MONTH($I317), DAY($H317&gt;=$I317))), $H317&lt;&gt;"", $I317&lt;&gt;"")</formula>
    </cfRule>
  </conditionalFormatting>
  <conditionalFormatting sqref="I317:I318">
    <cfRule type="expression" dxfId="1461" priority="1607">
      <formula>AND(OR(YEAR($H317)&gt;YEAR($I317), AND(YEAR($H317)=YEAR($I317), MONTH($H317)&gt;MONTH($I317)), AND(YEAR($H317)=YEAR($I317), MONTH($H317)=MONTH($I317), DAY($H317&gt;=$I317))), $H317&lt;&gt;"", $I317&lt;&gt;"")</formula>
    </cfRule>
  </conditionalFormatting>
  <conditionalFormatting sqref="H306">
    <cfRule type="expression" dxfId="1460" priority="1606">
      <formula>AND(OR(YEAR($H306)&gt;YEAR($I306), AND(YEAR($H306)=YEAR($I306), MONTH($H306)&gt;MONTH($I306)), AND(YEAR($H306)=YEAR($I306), MONTH($H306)=MONTH($I306), DAY($H306&gt;=$I306))), $H306&lt;&gt;"", $I306&lt;&gt;"")</formula>
    </cfRule>
  </conditionalFormatting>
  <conditionalFormatting sqref="I306">
    <cfRule type="expression" dxfId="1459" priority="1605">
      <formula>AND(OR(YEAR($H306)&gt;YEAR($I306), AND(YEAR($H306)=YEAR($I306), MONTH($H306)&gt;MONTH($I306)), AND(YEAR($H306)=YEAR($I306), MONTH($H306)=MONTH($I306), DAY($H306&gt;=$I306))), $H306&lt;&gt;"", $I306&lt;&gt;"")</formula>
    </cfRule>
  </conditionalFormatting>
  <conditionalFormatting sqref="L334">
    <cfRule type="expression" dxfId="1458" priority="1602">
      <formula>OR(AND($L334&lt;&gt;2300, $M334&lt;=$L334, OR($O334=2300, $O334&lt;$M334), OR($O334&lt;&gt;"", $R334&lt;&gt;"")), AND($O334&lt;&gt;2300, $P334&lt;=$O334, OR($R334=2300, $R334&lt;$P334), OR($R334&lt;&gt;"", $L334&lt;&gt;"")), AND($R334&lt;&gt;2300, $S334&lt;=$R334, OR($L334=2300, $L334&lt;$S334), OR($L334&lt;&gt;"", $O334&lt;&gt;"")))</formula>
    </cfRule>
  </conditionalFormatting>
  <conditionalFormatting sqref="O334:P334">
    <cfRule type="expression" dxfId="1457" priority="1601">
      <formula>AND(V334&lt;=U334, O334&lt;V334, O334&lt;&gt;"")</formula>
    </cfRule>
  </conditionalFormatting>
  <conditionalFormatting sqref="R334">
    <cfRule type="expression" dxfId="1456" priority="1603">
      <formula>AND(#REF!&lt;=X334, R334&lt;#REF!, R334&lt;&gt;"")</formula>
    </cfRule>
  </conditionalFormatting>
  <conditionalFormatting sqref="S334">
    <cfRule type="expression" dxfId="1455" priority="1604">
      <formula>AND(#REF!&lt;=#REF!, S334&lt;#REF!, S334&lt;&gt;"")</formula>
    </cfRule>
  </conditionalFormatting>
  <conditionalFormatting sqref="H340">
    <cfRule type="expression" dxfId="1454" priority="1593">
      <formula>AND(OR(YEAR($H340)&gt;YEAR($I340), AND(YEAR($H340)=YEAR($I340), MONTH($H340)&gt;MONTH($I340)), AND(YEAR($H340)=YEAR($I340), MONTH($H340)=MONTH($I340), DAY($H340&gt;=$I340))), $H340&lt;&gt;"", $I340&lt;&gt;"")</formula>
    </cfRule>
  </conditionalFormatting>
  <conditionalFormatting sqref="I340">
    <cfRule type="expression" dxfId="1453" priority="1592">
      <formula>AND(OR(YEAR($H340)&gt;YEAR($I340), AND(YEAR($H340)=YEAR($I340), MONTH($H340)&gt;MONTH($I340)), AND(YEAR($H340)=YEAR($I340), MONTH($H340)=MONTH($I340), DAY($H340&gt;=$I340))), $H340&lt;&gt;"", $I340&lt;&gt;"")</formula>
    </cfRule>
  </conditionalFormatting>
  <conditionalFormatting sqref="H340">
    <cfRule type="expression" dxfId="1452" priority="1591">
      <formula>AND(OR(YEAR($H340)&gt;YEAR($I340), AND(YEAR($H340)=YEAR($I340), MONTH($H340)&gt;MONTH($I340)), AND(YEAR($H340)=YEAR($I340), MONTH($H340)=MONTH($I340), DAY($H340&gt;=$I340))), $H340&lt;&gt;"", $I340&lt;&gt;"")</formula>
    </cfRule>
  </conditionalFormatting>
  <conditionalFormatting sqref="I340">
    <cfRule type="expression" dxfId="1451" priority="1590">
      <formula>AND(OR(YEAR($H340)&gt;YEAR($I340), AND(YEAR($H340)=YEAR($I340), MONTH($H340)&gt;MONTH($I340)), AND(YEAR($H340)=YEAR($I340), MONTH($H340)=MONTH($I340), DAY($H340&gt;=$I340))), $H340&lt;&gt;"", $I340&lt;&gt;"")</formula>
    </cfRule>
  </conditionalFormatting>
  <conditionalFormatting sqref="H342">
    <cfRule type="expression" dxfId="1450" priority="1587">
      <formula>AND(OR(YEAR($H342)&gt;YEAR($I342), AND(YEAR($H342)=YEAR($I342), MONTH($H342)&gt;MONTH($I342)), AND(YEAR($H342)=YEAR($I342), MONTH($H342)=MONTH($I342), DAY($H342&gt;=$I342))), $H342&lt;&gt;"", $I342&lt;&gt;"")</formula>
    </cfRule>
  </conditionalFormatting>
  <conditionalFormatting sqref="H341:H342">
    <cfRule type="expression" dxfId="1449" priority="1586">
      <formula>AND(OR(YEAR($H341)&gt;YEAR($I341), AND(YEAR($H341)=YEAR($I341), MONTH($H341)&gt;MONTH($I341)), AND(YEAR($H341)=YEAR($I341), MONTH($H341)=MONTH($I341), DAY($H341&gt;=$I341))), $H341&lt;&gt;"", $I341&lt;&gt;"")</formula>
    </cfRule>
  </conditionalFormatting>
  <conditionalFormatting sqref="I335">
    <cfRule type="expression" dxfId="1448" priority="1585">
      <formula>AND(OR(YEAR($H335)&gt;YEAR($I335), AND(YEAR($H335)=YEAR($I335), MONTH($H335)&gt;MONTH($I335)), AND(YEAR($H335)=YEAR($I335), MONTH($H335)=MONTH($I335), DAY($H335&gt;=$I335))), $H335&lt;&gt;"", $I335&lt;&gt;"")</formula>
    </cfRule>
  </conditionalFormatting>
  <conditionalFormatting sqref="I335">
    <cfRule type="expression" dxfId="1447" priority="1584">
      <formula>AND(OR(YEAR($H335)&gt;YEAR($I335), AND(YEAR($H335)=YEAR($I335), MONTH($H335)&gt;MONTH($I335)), AND(YEAR($H335)=YEAR($I335), MONTH($H335)=MONTH($I335), DAY($H335&gt;=$I335))), $H335&lt;&gt;"", $I335&lt;&gt;"")</formula>
    </cfRule>
  </conditionalFormatting>
  <conditionalFormatting sqref="L341:L342">
    <cfRule type="expression" dxfId="1446" priority="1583">
      <formula>OR(AND($L341&lt;&gt;2300, $M341&lt;=$L341, OR($O341=2300, $O341&lt;$M341), OR($O341&lt;&gt;"", $R341&lt;&gt;"")), AND($O341&lt;&gt;2300, $P341&lt;=$O341, OR($R341=2300, $R341&lt;$P341), OR($R341&lt;&gt;"", $L341&lt;&gt;"")), AND($R341&lt;&gt;2300, $S341&lt;=$R341, OR($L341=2300, $L341&lt;$S341), OR($L341&lt;&gt;"", $O341&lt;&gt;"")))</formula>
    </cfRule>
  </conditionalFormatting>
  <conditionalFormatting sqref="O341:O342">
    <cfRule type="expression" dxfId="1445" priority="1582">
      <formula>OR(AND($L341&lt;&gt;2300, $M341&lt;=$L341, OR($O341=2300, $O341&lt;$M341), OR($O341&lt;&gt;"", $R341&lt;&gt;"")), AND($O341&lt;&gt;2300, $P341&lt;=$O341, OR($R341=2300, $R341&lt;$P341), OR($R341&lt;&gt;"", $L341&lt;&gt;"")), AND($R341&lt;&gt;2300, $S341&lt;=$R341, OR($L341=2300, $L341&lt;$S341), OR($L341&lt;&gt;"", $O341&lt;&gt;"")))</formula>
    </cfRule>
  </conditionalFormatting>
  <conditionalFormatting sqref="R341:R342">
    <cfRule type="expression" dxfId="1444" priority="1581">
      <formula>OR(AND($L341&lt;&gt;2300, $M341&lt;=$L341, OR($O341=2300, $O341&lt;$M341), OR($O341&lt;&gt;"", $R341&lt;&gt;"")), AND($O341&lt;&gt;2300, $P341&lt;=$O341, OR($R341=2300, $R341&lt;$P341), OR($R341&lt;&gt;"", $L341&lt;&gt;"")), AND($R341&lt;&gt;2300, $S341&lt;=$R341, OR($L341=2300, $L341&lt;$S341), OR($L341&lt;&gt;"", $O341&lt;&gt;"")))</formula>
    </cfRule>
  </conditionalFormatting>
  <conditionalFormatting sqref="H344">
    <cfRule type="expression" dxfId="1443" priority="1580">
      <formula>AND(OR(YEAR($H344)&gt;YEAR($I344), AND(YEAR($H344)=YEAR($I344), MONTH($H344)&gt;MONTH($I344)), AND(YEAR($H344)=YEAR($I344), MONTH($H344)=MONTH($I344), DAY($H344&gt;=$I344))), $H344&lt;&gt;"", $I344&lt;&gt;"")</formula>
    </cfRule>
  </conditionalFormatting>
  <conditionalFormatting sqref="H343:H344">
    <cfRule type="expression" dxfId="1442" priority="1579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I341">
    <cfRule type="expression" dxfId="1441" priority="1573">
      <formula>AND(OR(YEAR($H341)&gt;YEAR($I341), AND(YEAR($H341)=YEAR($I341), MONTH($H341)&gt;MONTH($I341)), AND(YEAR($H341)=YEAR($I341), MONTH($H341)=MONTH($I341), DAY($H341&gt;=$I341))), $H341&lt;&gt;"", $I341&lt;&gt;"")</formula>
    </cfRule>
  </conditionalFormatting>
  <conditionalFormatting sqref="I341">
    <cfRule type="expression" dxfId="1440" priority="1572">
      <formula>AND(OR(YEAR($H341)&gt;YEAR($I341), AND(YEAR($H341)=YEAR($I341), MONTH($H341)&gt;MONTH($I341)), AND(YEAR($H341)=YEAR($I341), MONTH($H341)=MONTH($I341), DAY($H341&gt;=$I341))), $H341&lt;&gt;"", $I341&lt;&gt;"")</formula>
    </cfRule>
  </conditionalFormatting>
  <conditionalFormatting sqref="I342">
    <cfRule type="expression" dxfId="1439" priority="1571">
      <formula>AND(OR(YEAR($H342)&gt;YEAR($I342), AND(YEAR($H342)=YEAR($I342), MONTH($H342)&gt;MONTH($I342)), AND(YEAR($H342)=YEAR($I342), MONTH($H342)=MONTH($I342), DAY($H342&gt;=$I342))), $H342&lt;&gt;"", $I342&lt;&gt;"")</formula>
    </cfRule>
  </conditionalFormatting>
  <conditionalFormatting sqref="I342">
    <cfRule type="expression" dxfId="1438" priority="1570">
      <formula>AND(OR(YEAR($H342)&gt;YEAR($I342), AND(YEAR($H342)=YEAR($I342), MONTH($H342)&gt;MONTH($I342)), AND(YEAR($H342)=YEAR($I342), MONTH($H342)=MONTH($I342), DAY($H342&gt;=$I342))), $H342&lt;&gt;"", $I342&lt;&gt;"")</formula>
    </cfRule>
  </conditionalFormatting>
  <conditionalFormatting sqref="I343">
    <cfRule type="expression" dxfId="1437" priority="1569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I343">
    <cfRule type="expression" dxfId="1436" priority="1568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I344">
    <cfRule type="expression" dxfId="1435" priority="1567">
      <formula>AND(OR(YEAR($H344)&gt;YEAR($I344), AND(YEAR($H344)=YEAR($I344), MONTH($H344)&gt;MONTH($I344)), AND(YEAR($H344)=YEAR($I344), MONTH($H344)=MONTH($I344), DAY($H344&gt;=$I344))), $H344&lt;&gt;"", $I344&lt;&gt;"")</formula>
    </cfRule>
  </conditionalFormatting>
  <conditionalFormatting sqref="I344">
    <cfRule type="expression" dxfId="1434" priority="1566">
      <formula>AND(OR(YEAR($H344)&gt;YEAR($I344), AND(YEAR($H344)=YEAR($I344), MONTH($H344)&gt;MONTH($I344)), AND(YEAR($H344)=YEAR($I344), MONTH($H344)=MONTH($I344), DAY($H344&gt;=$I344))), $H344&lt;&gt;"", $I344&lt;&gt;"")</formula>
    </cfRule>
  </conditionalFormatting>
  <conditionalFormatting sqref="I345">
    <cfRule type="expression" dxfId="1433" priority="1565">
      <formula>AND(OR(YEAR($H345)&gt;YEAR($I345), AND(YEAR($H345)=YEAR($I345), MONTH($H345)&gt;MONTH($I345)), AND(YEAR($H345)=YEAR($I345), MONTH($H345)=MONTH($I345), DAY($H345&gt;=$I345))), $H345&lt;&gt;"", $I345&lt;&gt;"")</formula>
    </cfRule>
  </conditionalFormatting>
  <conditionalFormatting sqref="I345">
    <cfRule type="expression" dxfId="1432" priority="1564">
      <formula>AND(OR(YEAR($H345)&gt;YEAR($I345), AND(YEAR($H345)=YEAR($I345), MONTH($H345)&gt;MONTH($I345)), AND(YEAR($H345)=YEAR($I345), MONTH($H345)=MONTH($I345), DAY($H345&gt;=$I345))), $H345&lt;&gt;"", $I345&lt;&gt;"")</formula>
    </cfRule>
  </conditionalFormatting>
  <conditionalFormatting sqref="I346">
    <cfRule type="expression" dxfId="1431" priority="1561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I346">
    <cfRule type="expression" dxfId="1430" priority="1560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L346">
    <cfRule type="expression" dxfId="1429" priority="1559">
      <formula>OR(AND($L346&lt;&gt;2300, $M346&lt;=$L346, OR($O346=2300, $O346&lt;$M346), OR($O346&lt;&gt;"", $R346&lt;&gt;"")), AND($O346&lt;&gt;2300, $P346&lt;=$O346, OR($R346=2300, $R346&lt;$P346), OR($R346&lt;&gt;"", $L346&lt;&gt;"")), AND($R346&lt;&gt;2300, $S346&lt;=$R346, OR($L346=2300, $L346&lt;$S346), OR($L346&lt;&gt;"", $O346&lt;&gt;"")))</formula>
    </cfRule>
  </conditionalFormatting>
  <conditionalFormatting sqref="O346">
    <cfRule type="expression" dxfId="1428" priority="1558">
      <formula>OR(AND($L346&lt;&gt;2300, $M346&lt;=$L346, OR($O346=2300, $O346&lt;$M346), OR($O346&lt;&gt;"", $R346&lt;&gt;"")), AND($O346&lt;&gt;2300, $P346&lt;=$O346, OR($R346=2300, $R346&lt;$P346), OR($R346&lt;&gt;"", $L346&lt;&gt;"")), AND($R346&lt;&gt;2300, $S346&lt;=$R346, OR($L346=2300, $L346&lt;$S346), OR($L346&lt;&gt;"", $O346&lt;&gt;"")))</formula>
    </cfRule>
  </conditionalFormatting>
  <conditionalFormatting sqref="R346">
    <cfRule type="expression" dxfId="1427" priority="1557">
      <formula>OR(AND($L346&lt;&gt;2300, $M346&lt;=$L346, OR($O346=2300, $O346&lt;$M346), OR($O346&lt;&gt;"", $R346&lt;&gt;"")), AND($O346&lt;&gt;2300, $P346&lt;=$O346, OR($R346=2300, $R346&lt;$P346), OR($R346&lt;&gt;"", $L346&lt;&gt;"")), AND($R346&lt;&gt;2300, $S346&lt;=$R346, OR($L346=2300, $L346&lt;$S346), OR($L346&lt;&gt;"", $O346&lt;&gt;"")))</formula>
    </cfRule>
  </conditionalFormatting>
  <conditionalFormatting sqref="H343">
    <cfRule type="expression" dxfId="1426" priority="1556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H346">
    <cfRule type="expression" dxfId="1425" priority="1555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H346">
    <cfRule type="expression" dxfId="1424" priority="1554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I343">
    <cfRule type="expression" dxfId="1423" priority="1553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I343">
    <cfRule type="expression" dxfId="1422" priority="1552">
      <formula>AND(OR(YEAR($H343)&gt;YEAR($I343), AND(YEAR($H343)=YEAR($I343), MONTH($H343)&gt;MONTH($I343)), AND(YEAR($H343)=YEAR($I343), MONTH($H343)=MONTH($I343), DAY($H343&gt;=$I343))), $H343&lt;&gt;"", $I343&lt;&gt;"")</formula>
    </cfRule>
  </conditionalFormatting>
  <conditionalFormatting sqref="I344">
    <cfRule type="expression" dxfId="1421" priority="1551">
      <formula>AND(OR(YEAR($H344)&gt;YEAR($I344), AND(YEAR($H344)=YEAR($I344), MONTH($H344)&gt;MONTH($I344)), AND(YEAR($H344)=YEAR($I344), MONTH($H344)=MONTH($I344), DAY($H344&gt;=$I344))), $H344&lt;&gt;"", $I344&lt;&gt;"")</formula>
    </cfRule>
  </conditionalFormatting>
  <conditionalFormatting sqref="I344">
    <cfRule type="expression" dxfId="1420" priority="1550">
      <formula>AND(OR(YEAR($H344)&gt;YEAR($I344), AND(YEAR($H344)=YEAR($I344), MONTH($H344)&gt;MONTH($I344)), AND(YEAR($H344)=YEAR($I344), MONTH($H344)=MONTH($I344), DAY($H344&gt;=$I344))), $H344&lt;&gt;"", $I344&lt;&gt;"")</formula>
    </cfRule>
  </conditionalFormatting>
  <conditionalFormatting sqref="I345">
    <cfRule type="expression" dxfId="1419" priority="1549">
      <formula>AND(OR(YEAR($H345)&gt;YEAR($I345), AND(YEAR($H345)=YEAR($I345), MONTH($H345)&gt;MONTH($I345)), AND(YEAR($H345)=YEAR($I345), MONTH($H345)=MONTH($I345), DAY($H345&gt;=$I345))), $H345&lt;&gt;"", $I345&lt;&gt;"")</formula>
    </cfRule>
  </conditionalFormatting>
  <conditionalFormatting sqref="I345">
    <cfRule type="expression" dxfId="1418" priority="1548">
      <formula>AND(OR(YEAR($H345)&gt;YEAR($I345), AND(YEAR($H345)=YEAR($I345), MONTH($H345)&gt;MONTH($I345)), AND(YEAR($H345)=YEAR($I345), MONTH($H345)=MONTH($I345), DAY($H345&gt;=$I345))), $H345&lt;&gt;"", $I345&lt;&gt;"")</formula>
    </cfRule>
  </conditionalFormatting>
  <conditionalFormatting sqref="I346">
    <cfRule type="expression" dxfId="1417" priority="1545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I346">
    <cfRule type="expression" dxfId="1416" priority="1544">
      <formula>AND(OR(YEAR($H346)&gt;YEAR($I346), AND(YEAR($H346)=YEAR($I346), MONTH($H346)&gt;MONTH($I346)), AND(YEAR($H346)=YEAR($I346), MONTH($H346)=MONTH($I346), DAY($H346&gt;=$I346))), $H346&lt;&gt;"", $I346&lt;&gt;"")</formula>
    </cfRule>
  </conditionalFormatting>
  <conditionalFormatting sqref="H347:H350">
    <cfRule type="expression" dxfId="1415" priority="1543">
      <formula>AND(OR(YEAR($H347)&gt;YEAR($I347), AND(YEAR($H347)=YEAR($I347), MONTH($H347)&gt;MONTH($I347)), AND(YEAR($H347)=YEAR($I347), MONTH($H347)=MONTH($I347), DAY($H347&gt;=$I347))), $H347&lt;&gt;"", $I347&lt;&gt;"")</formula>
    </cfRule>
  </conditionalFormatting>
  <conditionalFormatting sqref="I347:I350">
    <cfRule type="expression" dxfId="1414" priority="1542">
      <formula>AND(OR(YEAR($H347)&gt;YEAR($I347), AND(YEAR($H347)=YEAR($I347), MONTH($H347)&gt;MONTH($I347)), AND(YEAR($H347)=YEAR($I347), MONTH($H347)=MONTH($I347), DAY($H347&gt;=$I347))), $H347&lt;&gt;"", $I347&lt;&gt;"")</formula>
    </cfRule>
  </conditionalFormatting>
  <conditionalFormatting sqref="L347">
    <cfRule type="expression" dxfId="1413" priority="1540">
      <formula>OR(AND($L347&lt;&gt;2300, $M347&lt;=$L347, OR($O347=2300, $O347&lt;$M347), OR($O347&lt;&gt;"", $R347&lt;&gt;"")), AND($O347&lt;&gt;2300, $P347&lt;=$O347, OR($R347=2300, $R347&lt;$P347), OR($R347&lt;&gt;"", $L347&lt;&gt;"")), AND($R347&lt;&gt;2300, $S347&lt;=$R347, OR($L347=2300, $L347&lt;$S347), OR($L347&lt;&gt;"", $O347&lt;&gt;"")))</formula>
    </cfRule>
  </conditionalFormatting>
  <conditionalFormatting sqref="O347">
    <cfRule type="expression" dxfId="1412" priority="1539">
      <formula>OR(AND($L347&lt;&gt;2300, $M347&lt;=$L347, OR($O347=2300, $O347&lt;$M347), OR($O347&lt;&gt;"", $R347&lt;&gt;"")), AND($O347&lt;&gt;2300, $P347&lt;=$O347, OR($R347=2300, $R347&lt;$P347), OR($R347&lt;&gt;"", $L347&lt;&gt;"")), AND($R347&lt;&gt;2300, $S347&lt;=$R347, OR($L347=2300, $L347&lt;$S347), OR($L347&lt;&gt;"", $O347&lt;&gt;"")))</formula>
    </cfRule>
  </conditionalFormatting>
  <conditionalFormatting sqref="R347">
    <cfRule type="expression" dxfId="1411" priority="1538">
      <formula>OR(AND($L347&lt;&gt;2300, $M347&lt;=$L347, OR($O347=2300, $O347&lt;$M347), OR($O347&lt;&gt;"", $R347&lt;&gt;"")), AND($O347&lt;&gt;2300, $P347&lt;=$O347, OR($R347=2300, $R347&lt;$P347), OR($R347&lt;&gt;"", $L347&lt;&gt;"")), AND($R347&lt;&gt;2300, $S347&lt;=$R347, OR($L347=2300, $L347&lt;$S347), OR($L347&lt;&gt;"", $O347&lt;&gt;"")))</formula>
    </cfRule>
  </conditionalFormatting>
  <conditionalFormatting sqref="L348">
    <cfRule type="expression" dxfId="1410" priority="1537">
      <formula>OR(AND($L348&lt;&gt;2300, $M348&lt;=$L348, OR($O348=2300, $O348&lt;$M348), OR($O348&lt;&gt;"", $R348&lt;&gt;"")), AND($O348&lt;&gt;2300, $P348&lt;=$O348, OR($R348=2300, $R348&lt;$P348), OR($R348&lt;&gt;"", $L348&lt;&gt;"")), AND($R348&lt;&gt;2300, $S348&lt;=$R348, OR($L348=2300, $L348&lt;$S348), OR($L348&lt;&gt;"", $O348&lt;&gt;"")))</formula>
    </cfRule>
  </conditionalFormatting>
  <conditionalFormatting sqref="O348">
    <cfRule type="expression" dxfId="1409" priority="1536">
      <formula>OR(AND($L348&lt;&gt;2300, $M348&lt;=$L348, OR($O348=2300, $O348&lt;$M348), OR($O348&lt;&gt;"", $R348&lt;&gt;"")), AND($O348&lt;&gt;2300, $P348&lt;=$O348, OR($R348=2300, $R348&lt;$P348), OR($R348&lt;&gt;"", $L348&lt;&gt;"")), AND($R348&lt;&gt;2300, $S348&lt;=$R348, OR($L348=2300, $L348&lt;$S348), OR($L348&lt;&gt;"", $O348&lt;&gt;"")))</formula>
    </cfRule>
  </conditionalFormatting>
  <conditionalFormatting sqref="R348">
    <cfRule type="expression" dxfId="1408" priority="1535">
      <formula>OR(AND($L348&lt;&gt;2300, $M348&lt;=$L348, OR($O348=2300, $O348&lt;$M348), OR($O348&lt;&gt;"", $R348&lt;&gt;"")), AND($O348&lt;&gt;2300, $P348&lt;=$O348, OR($R348=2300, $R348&lt;$P348), OR($R348&lt;&gt;"", $L348&lt;&gt;"")), AND($R348&lt;&gt;2300, $S348&lt;=$R348, OR($L348=2300, $L348&lt;$S348), OR($L348&lt;&gt;"", $O348&lt;&gt;"")))</formula>
    </cfRule>
  </conditionalFormatting>
  <conditionalFormatting sqref="L349">
    <cfRule type="expression" dxfId="1407" priority="1534">
      <formula>OR(AND($L349&lt;&gt;2300, $M349&lt;=$L349, OR($O349=2300, $O349&lt;$M349), OR($O349&lt;&gt;"", $R349&lt;&gt;"")), AND($O349&lt;&gt;2300, $P349&lt;=$O349, OR($R349=2300, $R349&lt;$P349), OR($R349&lt;&gt;"", $L349&lt;&gt;"")), AND($R349&lt;&gt;2300, $S349&lt;=$R349, OR($L349=2300, $L349&lt;$S349), OR($L349&lt;&gt;"", $O349&lt;&gt;"")))</formula>
    </cfRule>
  </conditionalFormatting>
  <conditionalFormatting sqref="L350">
    <cfRule type="expression" dxfId="1406" priority="1533">
      <formula>OR(AND($L350&lt;&gt;2300, $M350&lt;=$L350, OR($O350=2300, $O350&lt;$M350), OR($O350&lt;&gt;"", $R350&lt;&gt;"")), AND($O350&lt;&gt;2300, $P350&lt;=$O350, OR($R350=2300, $R350&lt;$P350), OR($R350&lt;&gt;"", $L350&lt;&gt;"")), AND($R350&lt;&gt;2300, $S350&lt;=$R350, OR($L350=2300, $L350&lt;$S350), OR($L350&lt;&gt;"", $O350&lt;&gt;"")))</formula>
    </cfRule>
  </conditionalFormatting>
  <conditionalFormatting sqref="O350">
    <cfRule type="expression" dxfId="1405" priority="1532">
      <formula>OR(AND($L350&lt;&gt;2300, $M350&lt;=$L350, OR($O350=2300, $O350&lt;$M350), OR($O350&lt;&gt;"", $R350&lt;&gt;"")), AND($O350&lt;&gt;2300, $P350&lt;=$O350, OR($R350=2300, $R350&lt;$P350), OR($R350&lt;&gt;"", $L350&lt;&gt;"")), AND($R350&lt;&gt;2300, $S350&lt;=$R350, OR($L350=2300, $L350&lt;$S350), OR($L350&lt;&gt;"", $O350&lt;&gt;"")))</formula>
    </cfRule>
  </conditionalFormatting>
  <conditionalFormatting sqref="O349">
    <cfRule type="expression" dxfId="1404" priority="1531">
      <formula>OR(AND($L349&lt;&gt;2300, $M349&lt;=$L349, OR($O349=2300, $O349&lt;$M349), OR($O349&lt;&gt;"", $R349&lt;&gt;"")), AND($O349&lt;&gt;2300, $P349&lt;=$O349, OR($R349=2300, $R349&lt;$P349), OR($R349&lt;&gt;"", $L349&lt;&gt;"")), AND($R349&lt;&gt;2300, $S349&lt;=$R349, OR($L349=2300, $L349&lt;$S349), OR($L349&lt;&gt;"", $O349&lt;&gt;"")))</formula>
    </cfRule>
  </conditionalFormatting>
  <conditionalFormatting sqref="R349">
    <cfRule type="expression" dxfId="1403" priority="1530">
      <formula>OR(AND($L349&lt;&gt;2300, $M349&lt;=$L349, OR($O349=2300, $O349&lt;$M349), OR($O349&lt;&gt;"", $R349&lt;&gt;"")), AND($O349&lt;&gt;2300, $P349&lt;=$O349, OR($R349=2300, $R349&lt;$P349), OR($R349&lt;&gt;"", $L349&lt;&gt;"")), AND($R349&lt;&gt;2300, $S349&lt;=$R349, OR($L349=2300, $L349&lt;$S349), OR($L349&lt;&gt;"", $O349&lt;&gt;"")))</formula>
    </cfRule>
  </conditionalFormatting>
  <conditionalFormatting sqref="R350">
    <cfRule type="expression" dxfId="1402" priority="1529">
      <formula>OR(AND($L350&lt;&gt;2300, $M350&lt;=$L350, OR($O350=2300, $O350&lt;$M350), OR($O350&lt;&gt;"", $R350&lt;&gt;"")), AND($O350&lt;&gt;2300, $P350&lt;=$O350, OR($R350=2300, $R350&lt;$P350), OR($R350&lt;&gt;"", $L350&lt;&gt;"")), AND($R350&lt;&gt;2300, $S350&lt;=$R350, OR($L350=2300, $L350&lt;$S350), OR($L350&lt;&gt;"", $O350&lt;&gt;"")))</formula>
    </cfRule>
  </conditionalFormatting>
  <conditionalFormatting sqref="O352:P352 O354:P354">
    <cfRule type="expression" dxfId="1401" priority="1526">
      <formula>AND(V352&lt;=U352, O352&lt;V352, O352&lt;&gt;"")</formula>
    </cfRule>
  </conditionalFormatting>
  <conditionalFormatting sqref="R352 R354">
    <cfRule type="expression" dxfId="1400" priority="1527">
      <formula>AND(#REF!&lt;=X352, R352&lt;#REF!, R352&lt;&gt;"")</formula>
    </cfRule>
  </conditionalFormatting>
  <conditionalFormatting sqref="S352 S354">
    <cfRule type="expression" dxfId="1399" priority="1528">
      <formula>AND(#REF!&lt;=#REF!, S352&lt;#REF!, S352&lt;&gt;"")</formula>
    </cfRule>
  </conditionalFormatting>
  <conditionalFormatting sqref="H351">
    <cfRule type="expression" dxfId="1398" priority="1524">
      <formula>AND(OR(YEAR($H351)&gt;YEAR($I351), AND(YEAR($H351)=YEAR($I351), MONTH($H351)&gt;MONTH($I351)), AND(YEAR($H351)=YEAR($I351), MONTH($H351)=MONTH($I351), DAY($H351&gt;=$I351))), $H351&lt;&gt;"", $I351&lt;&gt;"")</formula>
    </cfRule>
  </conditionalFormatting>
  <conditionalFormatting sqref="I351">
    <cfRule type="expression" dxfId="1397" priority="1523">
      <formula>AND(OR(YEAR($H351)&gt;YEAR($I351), AND(YEAR($H351)=YEAR($I351), MONTH($H351)&gt;MONTH($I351)), AND(YEAR($H351)=YEAR($I351), MONTH($H351)=MONTH($I351), DAY($H351&gt;=$I351))), $H351&lt;&gt;"", $I351&lt;&gt;"")</formula>
    </cfRule>
  </conditionalFormatting>
  <conditionalFormatting sqref="H352">
    <cfRule type="expression" dxfId="1396" priority="1522">
      <formula>AND(OR(YEAR($H352)&gt;YEAR($I352), AND(YEAR($H352)=YEAR($I352), MONTH($H352)&gt;MONTH($I352)), AND(YEAR($H352)=YEAR($I352), MONTH($H352)=MONTH($I352), DAY($H352&gt;=$I352))), $H352&lt;&gt;"", $I352&lt;&gt;"")</formula>
    </cfRule>
  </conditionalFormatting>
  <conditionalFormatting sqref="I352">
    <cfRule type="expression" dxfId="1395" priority="1521">
      <formula>AND(OR(YEAR($H352)&gt;YEAR($I352), AND(YEAR($H352)=YEAR($I352), MONTH($H352)&gt;MONTH($I352)), AND(YEAR($H352)=YEAR($I352), MONTH($H352)=MONTH($I352), DAY($H352&gt;=$I352))), $H352&lt;&gt;"", $I352&lt;&gt;"")</formula>
    </cfRule>
  </conditionalFormatting>
  <conditionalFormatting sqref="L351:L352">
    <cfRule type="expression" dxfId="1394" priority="1520">
      <formula>OR(AND($L351&lt;&gt;2300, $M351&lt;=$L351, OR($O351=2300, $O351&lt;$M351), OR($O351&lt;&gt;"", $R351&lt;&gt;"")), AND($O351&lt;&gt;2300, $P351&lt;=$O351, OR($R351=2300, $R351&lt;$P351), OR($R351&lt;&gt;"", $L351&lt;&gt;"")), AND($R351&lt;&gt;2300, $S351&lt;=$R351, OR($L351=2300, $L351&lt;$S351), OR($L351&lt;&gt;"", $O351&lt;&gt;"")))</formula>
    </cfRule>
  </conditionalFormatting>
  <conditionalFormatting sqref="L353:L354">
    <cfRule type="expression" dxfId="1393" priority="1519">
      <formula>OR(AND($L353&lt;&gt;2300, $M353&lt;=$L353, OR($O353=2300, $O353&lt;$M353), OR($O353&lt;&gt;"", $R353&lt;&gt;"")), AND($O353&lt;&gt;2300, $P353&lt;=$O353, OR($R353=2300, $R353&lt;$P353), OR($R353&lt;&gt;"", $L353&lt;&gt;"")), AND($R353&lt;&gt;2300, $S353&lt;=$R353, OR($L353=2300, $L353&lt;$S353), OR($L353&lt;&gt;"", $O353&lt;&gt;"")))</formula>
    </cfRule>
  </conditionalFormatting>
  <conditionalFormatting sqref="O351">
    <cfRule type="expression" dxfId="1392" priority="1518">
      <formula>OR(AND($L351&lt;&gt;2300, $M351&lt;=$L351, OR($O351=2300, $O351&lt;$M351), OR($O351&lt;&gt;"", $R351&lt;&gt;"")), AND($O351&lt;&gt;2300, $P351&lt;=$O351, OR($R351=2300, $R351&lt;$P351), OR($R351&lt;&gt;"", $L351&lt;&gt;"")), AND($R351&lt;&gt;2300, $S351&lt;=$R351, OR($L351=2300, $L351&lt;$S351), OR($L351&lt;&gt;"", $O351&lt;&gt;"")))</formula>
    </cfRule>
  </conditionalFormatting>
  <conditionalFormatting sqref="O353">
    <cfRule type="expression" dxfId="1391" priority="1517">
      <formula>OR(AND($L353&lt;&gt;2300, $M353&lt;=$L353, OR($O353=2300, $O353&lt;$M353), OR($O353&lt;&gt;"", $R353&lt;&gt;"")), AND($O353&lt;&gt;2300, $P353&lt;=$O353, OR($R353=2300, $R353&lt;$P353), OR($R353&lt;&gt;"", $L353&lt;&gt;"")), AND($R353&lt;&gt;2300, $S353&lt;=$R353, OR($L353=2300, $L353&lt;$S353), OR($L353&lt;&gt;"", $O353&lt;&gt;"")))</formula>
    </cfRule>
  </conditionalFormatting>
  <conditionalFormatting sqref="R353">
    <cfRule type="expression" dxfId="1390" priority="1516">
      <formula>OR(AND($L353&lt;&gt;2300, $M353&lt;=$L353, OR($O353=2300, $O353&lt;$M353), OR($O353&lt;&gt;"", $R353&lt;&gt;"")), AND($O353&lt;&gt;2300, $P353&lt;=$O353, OR($R353=2300, $R353&lt;$P353), OR($R353&lt;&gt;"", $L353&lt;&gt;"")), AND($R353&lt;&gt;2300, $S353&lt;=$R353, OR($L353=2300, $L353&lt;$S353), OR($L353&lt;&gt;"", $O353&lt;&gt;"")))</formula>
    </cfRule>
  </conditionalFormatting>
  <conditionalFormatting sqref="R351">
    <cfRule type="expression" dxfId="1389" priority="1515">
      <formula>OR(AND($L351&lt;&gt;2300, $M351&lt;=$L351, OR($O351=2300, $O351&lt;$M351), OR($O351&lt;&gt;"", $R351&lt;&gt;"")), AND($O351&lt;&gt;2300, $P351&lt;=$O351, OR($R351=2300, $R351&lt;$P351), OR($R351&lt;&gt;"", $L351&lt;&gt;"")), AND($R351&lt;&gt;2300, $S351&lt;=$R351, OR($L351=2300, $L351&lt;$S351), OR($L351&lt;&gt;"", $O351&lt;&gt;"")))</formula>
    </cfRule>
  </conditionalFormatting>
  <conditionalFormatting sqref="H353">
    <cfRule type="expression" dxfId="1388" priority="1514">
      <formula>AND(OR(YEAR($H353)&gt;YEAR($I353), AND(YEAR($H353)=YEAR($I353), MONTH($H353)&gt;MONTH($I353)), AND(YEAR($H353)=YEAR($I353), MONTH($H353)=MONTH($I353), DAY($H353&gt;=$I353))), $H353&lt;&gt;"", $I353&lt;&gt;"")</formula>
    </cfRule>
  </conditionalFormatting>
  <conditionalFormatting sqref="I353">
    <cfRule type="expression" dxfId="1387" priority="1513">
      <formula>AND(OR(YEAR($H353)&gt;YEAR($I353), AND(YEAR($H353)=YEAR($I353), MONTH($H353)&gt;MONTH($I353)), AND(YEAR($H353)=YEAR($I353), MONTH($H353)=MONTH($I353), DAY($H353&gt;=$I353))), $H353&lt;&gt;"", $I353&lt;&gt;"")</formula>
    </cfRule>
  </conditionalFormatting>
  <conditionalFormatting sqref="H354">
    <cfRule type="expression" dxfId="1386" priority="1512">
      <formula>AND(OR(YEAR($H354)&gt;YEAR($I354), AND(YEAR($H354)=YEAR($I354), MONTH($H354)&gt;MONTH($I354)), AND(YEAR($H354)=YEAR($I354), MONTH($H354)=MONTH($I354), DAY($H354&gt;=$I354))), $H354&lt;&gt;"", $I354&lt;&gt;"")</formula>
    </cfRule>
  </conditionalFormatting>
  <conditionalFormatting sqref="I354">
    <cfRule type="expression" dxfId="1385" priority="1511">
      <formula>AND(OR(YEAR($H354)&gt;YEAR($I354), AND(YEAR($H354)=YEAR($I354), MONTH($H354)&gt;MONTH($I354)), AND(YEAR($H354)=YEAR($I354), MONTH($H354)=MONTH($I354), DAY($H354&gt;=$I354))), $H354&lt;&gt;"", $I354&lt;&gt;"")</formula>
    </cfRule>
  </conditionalFormatting>
  <conditionalFormatting sqref="O356 R356">
    <cfRule type="expression" dxfId="1384" priority="1510">
      <formula>AND(M356&lt;=L356, O356&lt;M356, O356&lt;&gt;"")</formula>
    </cfRule>
  </conditionalFormatting>
  <conditionalFormatting sqref="L357">
    <cfRule type="expression" dxfId="1383" priority="1507">
      <formula>OR(AND($L357&lt;&gt;2300, $M357&lt;=$L357, OR($O357=2300, $O357&lt;$M357), OR($O357&lt;&gt;"", $R357&lt;&gt;"")), AND($O357&lt;&gt;2300, $P357&lt;=$O357, OR($R357=2300, $R357&lt;$P357), OR($R357&lt;&gt;"", $L357&lt;&gt;"")), AND($R357&lt;&gt;2300, $S357&lt;=$R357, OR($L357=2300, $L357&lt;$S357), OR($L357&lt;&gt;"", $O357&lt;&gt;"")))</formula>
    </cfRule>
  </conditionalFormatting>
  <conditionalFormatting sqref="O357:P357">
    <cfRule type="expression" dxfId="1382" priority="1506">
      <formula>AND(V357&lt;=U357, O357&lt;V357, O357&lt;&gt;"")</formula>
    </cfRule>
  </conditionalFormatting>
  <conditionalFormatting sqref="R357">
    <cfRule type="expression" dxfId="1381" priority="1508">
      <formula>AND(#REF!&lt;=X357, R357&lt;#REF!, R357&lt;&gt;"")</formula>
    </cfRule>
  </conditionalFormatting>
  <conditionalFormatting sqref="S357">
    <cfRule type="expression" dxfId="1380" priority="1509">
      <formula>AND(#REF!&lt;=#REF!, S357&lt;#REF!, S357&lt;&gt;"")</formula>
    </cfRule>
  </conditionalFormatting>
  <conditionalFormatting sqref="H358">
    <cfRule type="expression" dxfId="1379" priority="1505">
      <formula>AND(OR(YEAR($H358)&gt;YEAR($I358), AND(YEAR($H358)=YEAR($I358), MONTH($H358)&gt;MONTH($I358)), AND(YEAR($H358)=YEAR($I358), MONTH($H358)=MONTH($I358), DAY($H358&gt;=$I358))), $H358&lt;&gt;"", $I358&lt;&gt;"")</formula>
    </cfRule>
  </conditionalFormatting>
  <conditionalFormatting sqref="I358">
    <cfRule type="expression" dxfId="1378" priority="1504">
      <formula>AND(OR(YEAR($H358)&gt;YEAR($I358), AND(YEAR($H358)=YEAR($I358), MONTH($H358)&gt;MONTH($I358)), AND(YEAR($H358)=YEAR($I358), MONTH($H358)=MONTH($I358), DAY($H358&gt;=$I358))), $H358&lt;&gt;"", $I358&lt;&gt;"")</formula>
    </cfRule>
  </conditionalFormatting>
  <conditionalFormatting sqref="H357">
    <cfRule type="expression" dxfId="1377" priority="1502">
      <formula>AND(OR(YEAR($H357)&gt;YEAR($I357), AND(YEAR($H357)=YEAR($I357), MONTH($H357)&gt;MONTH($I357)), AND(YEAR($H357)=YEAR($I357), MONTH($H357)=MONTH($I357), DAY($H357&gt;=$I357))), $H357&lt;&gt;"", $I357&lt;&gt;"")</formula>
    </cfRule>
  </conditionalFormatting>
  <conditionalFormatting sqref="I357">
    <cfRule type="expression" dxfId="1376" priority="1501">
      <formula>AND(OR(YEAR($H357)&gt;YEAR($I357), AND(YEAR($H357)=YEAR($I357), MONTH($H357)&gt;MONTH($I357)), AND(YEAR($H357)=YEAR($I357), MONTH($H357)=MONTH($I357), DAY($H357&gt;=$I357))), $H357&lt;&gt;"", $I357&lt;&gt;"")</formula>
    </cfRule>
  </conditionalFormatting>
  <conditionalFormatting sqref="H359">
    <cfRule type="expression" dxfId="1375" priority="1500">
      <formula>AND(OR(YEAR($H359)&gt;YEAR($I359), AND(YEAR($H359)=YEAR($I359), MONTH($H359)&gt;MONTH($I359)), AND(YEAR($H359)=YEAR($I359), MONTH($H359)=MONTH($I359), DAY($H359&gt;=$I359))), $H359&lt;&gt;"", $I359&lt;&gt;"")</formula>
    </cfRule>
  </conditionalFormatting>
  <conditionalFormatting sqref="I359">
    <cfRule type="expression" dxfId="1374" priority="1499">
      <formula>AND(OR(YEAR($H359)&gt;YEAR($I359), AND(YEAR($H359)=YEAR($I359), MONTH($H359)&gt;MONTH($I359)), AND(YEAR($H359)=YEAR($I359), MONTH($H359)=MONTH($I359), DAY($H359&gt;=$I359))), $H359&lt;&gt;"", $I359&lt;&gt;"")</formula>
    </cfRule>
  </conditionalFormatting>
  <conditionalFormatting sqref="L358:L359">
    <cfRule type="expression" dxfId="1373" priority="1498">
      <formula>OR(AND($L358&lt;&gt;2300, $M358&lt;=$L358, OR($O358=2300, $O358&lt;$M358), OR($O358&lt;&gt;"", $R358&lt;&gt;"")), AND($O358&lt;&gt;2300, $P358&lt;=$O358, OR($R358=2300, $R358&lt;$P358), OR($R358&lt;&gt;"", $L358&lt;&gt;"")), AND($R358&lt;&gt;2300, $S358&lt;=$R358, OR($L358=2300, $L358&lt;$S358), OR($L358&lt;&gt;"", $O358&lt;&gt;"")))</formula>
    </cfRule>
  </conditionalFormatting>
  <conditionalFormatting sqref="O358:O359">
    <cfRule type="expression" dxfId="1372" priority="1497">
      <formula>OR(AND($L358&lt;&gt;2300, $M358&lt;=$L358, OR($O358=2300, $O358&lt;$M358), OR($O358&lt;&gt;"", $R358&lt;&gt;"")), AND($O358&lt;&gt;2300, $P358&lt;=$O358, OR($R358=2300, $R358&lt;$P358), OR($R358&lt;&gt;"", $L358&lt;&gt;"")), AND($R358&lt;&gt;2300, $S358&lt;=$R358, OR($L358=2300, $L358&lt;$S358), OR($L358&lt;&gt;"", $O358&lt;&gt;"")))</formula>
    </cfRule>
  </conditionalFormatting>
  <conditionalFormatting sqref="R358:R359">
    <cfRule type="expression" dxfId="1371" priority="1496">
      <formula>OR(AND($L358&lt;&gt;2300, $M358&lt;=$L358, OR($O358=2300, $O358&lt;$M358), OR($O358&lt;&gt;"", $R358&lt;&gt;"")), AND($O358&lt;&gt;2300, $P358&lt;=$O358, OR($R358=2300, $R358&lt;$P358), OR($R358&lt;&gt;"", $L358&lt;&gt;"")), AND($R358&lt;&gt;2300, $S358&lt;=$R358, OR($L358=2300, $L358&lt;$S358), OR($L358&lt;&gt;"", $O358&lt;&gt;"")))</formula>
    </cfRule>
  </conditionalFormatting>
  <conditionalFormatting sqref="L360:L362">
    <cfRule type="expression" dxfId="1370" priority="1493">
      <formula>OR(AND($L360&lt;&gt;2300, $M360&lt;=$L360, OR($O360=2300, $O360&lt;$M360), OR($O360&lt;&gt;"", $R360&lt;&gt;"")), AND($O360&lt;&gt;2300, $P360&lt;=$O360, OR($R360=2300, $R360&lt;$P360), OR($R360&lt;&gt;"", $L360&lt;&gt;"")), AND($R360&lt;&gt;2300, $S360&lt;=$R360, OR($L360=2300, $L360&lt;$S360), OR($L360&lt;&gt;"", $O360&lt;&gt;"")))</formula>
    </cfRule>
  </conditionalFormatting>
  <conditionalFormatting sqref="O360:P362">
    <cfRule type="expression" dxfId="1369" priority="1492">
      <formula>AND(V360&lt;=U360, O360&lt;V360, O360&lt;&gt;"")</formula>
    </cfRule>
  </conditionalFormatting>
  <conditionalFormatting sqref="R360:R362">
    <cfRule type="expression" dxfId="1368" priority="1494">
      <formula>AND(#REF!&lt;=X360, R360&lt;#REF!, R360&lt;&gt;"")</formula>
    </cfRule>
  </conditionalFormatting>
  <conditionalFormatting sqref="S360:S362">
    <cfRule type="expression" dxfId="1367" priority="1495">
      <formula>AND(#REF!&lt;=#REF!, S360&lt;#REF!, S360&lt;&gt;"")</formula>
    </cfRule>
  </conditionalFormatting>
  <conditionalFormatting sqref="H360:H362">
    <cfRule type="expression" dxfId="1366" priority="1491">
      <formula>AND(OR(YEAR($H360)&gt;YEAR($I360), AND(YEAR($H360)=YEAR($I360), MONTH($H360)&gt;MONTH($I360)), AND(YEAR($H360)=YEAR($I360), MONTH($H360)=MONTH($I360), DAY($H360&gt;=$I360))), $H360&lt;&gt;"", $I360&lt;&gt;"")</formula>
    </cfRule>
  </conditionalFormatting>
  <conditionalFormatting sqref="I360:I362">
    <cfRule type="expression" dxfId="1365" priority="1490">
      <formula>AND(OR(YEAR($H360)&gt;YEAR($I360), AND(YEAR($H360)=YEAR($I360), MONTH($H360)&gt;MONTH($I360)), AND(YEAR($H360)=YEAR($I360), MONTH($H360)=MONTH($I360), DAY($H360&gt;=$I360))), $H360&lt;&gt;"", $I360&lt;&gt;"")</formula>
    </cfRule>
  </conditionalFormatting>
  <conditionalFormatting sqref="I364">
    <cfRule type="expression" dxfId="1364" priority="1487">
      <formula>AND(OR(YEAR($H364)&gt;YEAR($I364), AND(YEAR($H364)=YEAR($I364), MONTH($H364)&gt;MONTH($I364)), AND(YEAR($H364)=YEAR($I364), MONTH($H364)=MONTH($I364), DAY($H364&gt;=$I364))), $H364&lt;&gt;"", $I364&lt;&gt;"")</formula>
    </cfRule>
  </conditionalFormatting>
  <conditionalFormatting sqref="L363:L364">
    <cfRule type="expression" dxfId="1363" priority="1486">
      <formula>OR(AND($L363&lt;&gt;2300, $M363&lt;=$L363, OR($O363=2300, $O363&lt;$M363), OR($O363&lt;&gt;"", $R363&lt;&gt;"")), AND($O363&lt;&gt;2300, $P363&lt;=$O363, OR($R363=2300, $R363&lt;$P363), OR($R363&lt;&gt;"", $L363&lt;&gt;"")), AND($R363&lt;&gt;2300, $S363&lt;=$R363, OR($L363=2300, $L363&lt;$S363), OR($L363&lt;&gt;"", $O363&lt;&gt;"")))</formula>
    </cfRule>
  </conditionalFormatting>
  <conditionalFormatting sqref="O363:O364">
    <cfRule type="expression" dxfId="1362" priority="1485">
      <formula>OR(AND($L363&lt;&gt;2300, $M363&lt;=$L363, OR($O363=2300, $O363&lt;$M363), OR($O363&lt;&gt;"", $R363&lt;&gt;"")), AND($O363&lt;&gt;2300, $P363&lt;=$O363, OR($R363=2300, $R363&lt;$P363), OR($R363&lt;&gt;"", $L363&lt;&gt;"")), AND($R363&lt;&gt;2300, $S363&lt;=$R363, OR($L363=2300, $L363&lt;$S363), OR($L363&lt;&gt;"", $O363&lt;&gt;"")))</formula>
    </cfRule>
  </conditionalFormatting>
  <conditionalFormatting sqref="R363:R364">
    <cfRule type="expression" dxfId="1361" priority="1484">
      <formula>OR(AND($L363&lt;&gt;2300, $M363&lt;=$L363, OR($O363=2300, $O363&lt;$M363), OR($O363&lt;&gt;"", $R363&lt;&gt;"")), AND($O363&lt;&gt;2300, $P363&lt;=$O363, OR($R363=2300, $R363&lt;$P363), OR($R363&lt;&gt;"", $L363&lt;&gt;"")), AND($R363&lt;&gt;2300, $S363&lt;=$R363, OR($L363=2300, $L363&lt;$S363), OR($L363&lt;&gt;"", $O363&lt;&gt;"")))</formula>
    </cfRule>
  </conditionalFormatting>
  <conditionalFormatting sqref="L365:L366">
    <cfRule type="expression" dxfId="1360" priority="1481">
      <formula>OR(AND($L365&lt;&gt;2300, $M365&lt;=$L365, OR($O365=2300, $O365&lt;$M365), OR($O365&lt;&gt;"", $R365&lt;&gt;"")), AND($O365&lt;&gt;2300, $P365&lt;=$O365, OR($R365=2300, $R365&lt;$P365), OR($R365&lt;&gt;"", $L365&lt;&gt;"")), AND($R365&lt;&gt;2300, $S365&lt;=$R365, OR($L365=2300, $L365&lt;$S365), OR($L365&lt;&gt;"", $O365&lt;&gt;"")))</formula>
    </cfRule>
  </conditionalFormatting>
  <conditionalFormatting sqref="O365:P366">
    <cfRule type="expression" dxfId="1359" priority="1480">
      <formula>AND(V365&lt;=U365, O365&lt;V365, O365&lt;&gt;"")</formula>
    </cfRule>
  </conditionalFormatting>
  <conditionalFormatting sqref="R365:R366">
    <cfRule type="expression" dxfId="1358" priority="1482">
      <formula>AND(#REF!&lt;=X365, R365&lt;#REF!, R365&lt;&gt;"")</formula>
    </cfRule>
  </conditionalFormatting>
  <conditionalFormatting sqref="S365:S366">
    <cfRule type="expression" dxfId="1357" priority="1483">
      <formula>AND(#REF!&lt;=#REF!, S365&lt;#REF!, S365&lt;&gt;"")</formula>
    </cfRule>
  </conditionalFormatting>
  <conditionalFormatting sqref="I366">
    <cfRule type="expression" dxfId="1356" priority="1478">
      <formula>AND(OR(YEAR($H366)&gt;YEAR($I366), AND(YEAR($H366)=YEAR($I366), MONTH($H366)&gt;MONTH($I366)), AND(YEAR($H366)=YEAR($I366), MONTH($H366)=MONTH($I366), DAY($H366&gt;=$I366))), $H366&lt;&gt;"", $I366&lt;&gt;"")</formula>
    </cfRule>
  </conditionalFormatting>
  <conditionalFormatting sqref="L367:L371">
    <cfRule type="expression" dxfId="1355" priority="1475">
      <formula>OR(AND($L367&lt;&gt;2300, $M367&lt;=$L367, OR($O367=2300, $O367&lt;$M367), OR($O367&lt;&gt;"", $R367&lt;&gt;"")), AND($O367&lt;&gt;2300, $P367&lt;=$O367, OR($R367=2300, $R367&lt;$P367), OR($R367&lt;&gt;"", $L367&lt;&gt;"")), AND($R367&lt;&gt;2300, $S367&lt;=$R367, OR($L367=2300, $L367&lt;$S367), OR($L367&lt;&gt;"", $O367&lt;&gt;"")))</formula>
    </cfRule>
  </conditionalFormatting>
  <conditionalFormatting sqref="O367:P371">
    <cfRule type="expression" dxfId="1354" priority="1474">
      <formula>AND(V367&lt;=U367, O367&lt;V367, O367&lt;&gt;"")</formula>
    </cfRule>
  </conditionalFormatting>
  <conditionalFormatting sqref="R367:R371">
    <cfRule type="expression" dxfId="1353" priority="1476">
      <formula>AND(#REF!&lt;=X367, R367&lt;#REF!, R367&lt;&gt;"")</formula>
    </cfRule>
  </conditionalFormatting>
  <conditionalFormatting sqref="S367:S371">
    <cfRule type="expression" dxfId="1352" priority="1477">
      <formula>AND(#REF!&lt;=#REF!, S367&lt;#REF!, S367&lt;&gt;"")</formula>
    </cfRule>
  </conditionalFormatting>
  <conditionalFormatting sqref="H368:H369">
    <cfRule type="expression" dxfId="1351" priority="1473">
      <formula>AND(OR(YEAR($H368)&gt;YEAR($I368), AND(YEAR($H368)=YEAR($I368), MONTH($H368)&gt;MONTH($I368)), AND(YEAR($H368)=YEAR($I368), MONTH($H368)=MONTH($I368), DAY($H368&gt;=$I368))), $H368&lt;&gt;"", $I368&lt;&gt;"")</formula>
    </cfRule>
  </conditionalFormatting>
  <conditionalFormatting sqref="I368:I369">
    <cfRule type="expression" dxfId="1350" priority="1472">
      <formula>AND(OR(YEAR($H368)&gt;YEAR($I368), AND(YEAR($H368)=YEAR($I368), MONTH($H368)&gt;MONTH($I368)), AND(YEAR($H368)=YEAR($I368), MONTH($H368)=MONTH($I368), DAY($H368&gt;=$I368))), $H368&lt;&gt;"", $I368&lt;&gt;"")</formula>
    </cfRule>
  </conditionalFormatting>
  <conditionalFormatting sqref="L374:L378">
    <cfRule type="expression" dxfId="1349" priority="1468">
      <formula>OR(AND($L374&lt;&gt;2300, $M374&lt;=$L374, OR($O374=2300, $O374&lt;$M374), OR($O374&lt;&gt;"", $R374&lt;&gt;"")), AND($O374&lt;&gt;2300, $P374&lt;=$O374, OR($R374=2300, $R374&lt;$P374), OR($R374&lt;&gt;"", $L374&lt;&gt;"")), AND($R374&lt;&gt;2300, $S374&lt;=$R374, OR($L374=2300, $L374&lt;$S374), OR($L374&lt;&gt;"", $O374&lt;&gt;"")))</formula>
    </cfRule>
  </conditionalFormatting>
  <conditionalFormatting sqref="O374:P378">
    <cfRule type="expression" dxfId="1348" priority="1467">
      <formula>AND(V374&lt;=U374, O374&lt;V374, O374&lt;&gt;"")</formula>
    </cfRule>
  </conditionalFormatting>
  <conditionalFormatting sqref="R374:R378">
    <cfRule type="expression" dxfId="1347" priority="1469">
      <formula>AND(#REF!&lt;=X374, R374&lt;#REF!, R374&lt;&gt;"")</formula>
    </cfRule>
  </conditionalFormatting>
  <conditionalFormatting sqref="S374:S378">
    <cfRule type="expression" dxfId="1346" priority="1470">
      <formula>AND(#REF!&lt;=#REF!, S374&lt;#REF!, S374&lt;&gt;"")</formula>
    </cfRule>
  </conditionalFormatting>
  <conditionalFormatting sqref="H375:H376">
    <cfRule type="expression" dxfId="1345" priority="1466">
      <formula>AND(OR(YEAR($H375)&gt;YEAR($I375), AND(YEAR($H375)=YEAR($I375), MONTH($H375)&gt;MONTH($I375)), AND(YEAR($H375)=YEAR($I375), MONTH($H375)=MONTH($I375), DAY($H375&gt;=$I375))), $H375&lt;&gt;"", $I375&lt;&gt;"")</formula>
    </cfRule>
  </conditionalFormatting>
  <conditionalFormatting sqref="I375:I376">
    <cfRule type="expression" dxfId="1344" priority="1465">
      <formula>AND(OR(YEAR($H375)&gt;YEAR($I375), AND(YEAR($H375)=YEAR($I375), MONTH($H375)&gt;MONTH($I375)), AND(YEAR($H375)=YEAR($I375), MONTH($H375)=MONTH($I375), DAY($H375&gt;=$I375))), $H375&lt;&gt;"", $I375&lt;&gt;"")</formula>
    </cfRule>
  </conditionalFormatting>
  <conditionalFormatting sqref="L395:L400">
    <cfRule type="expression" dxfId="1343" priority="1461">
      <formula>OR(AND($L395&lt;&gt;2300, $M395&lt;=$L395, OR($O395=2300, $O395&lt;$M395), OR($O395&lt;&gt;"", $R395&lt;&gt;"")), AND($O395&lt;&gt;2300, $P395&lt;=$O395, OR($R395=2300, $R395&lt;$P395), OR($R395&lt;&gt;"", $L395&lt;&gt;"")), AND($R395&lt;&gt;2300, $S395&lt;=$R395, OR($L395=2300, $L395&lt;$S395), OR($L395&lt;&gt;"", $O395&lt;&gt;"")))</formula>
    </cfRule>
  </conditionalFormatting>
  <conditionalFormatting sqref="O395:P400">
    <cfRule type="expression" dxfId="1342" priority="1460">
      <formula>AND(V395&lt;=U395, O395&lt;V395, O395&lt;&gt;"")</formula>
    </cfRule>
  </conditionalFormatting>
  <conditionalFormatting sqref="R395:R400">
    <cfRule type="expression" dxfId="1341" priority="1462">
      <formula>AND(#REF!&lt;=X395, R395&lt;#REF!, R395&lt;&gt;"")</formula>
    </cfRule>
  </conditionalFormatting>
  <conditionalFormatting sqref="S395:S400">
    <cfRule type="expression" dxfId="1340" priority="1463">
      <formula>AND(#REF!&lt;=#REF!, S395&lt;#REF!, S395&lt;&gt;"")</formula>
    </cfRule>
  </conditionalFormatting>
  <conditionalFormatting sqref="H395:H400">
    <cfRule type="expression" dxfId="1339" priority="1459">
      <formula>AND(OR(YEAR($H395)&gt;YEAR($I395), AND(YEAR($H395)=YEAR($I395), MONTH($H395)&gt;MONTH($I395)), AND(YEAR($H395)=YEAR($I395), MONTH($H395)=MONTH($I395), DAY($H395&gt;=$I395))), $H395&lt;&gt;"", $I395&lt;&gt;"")</formula>
    </cfRule>
  </conditionalFormatting>
  <conditionalFormatting sqref="I395:I400">
    <cfRule type="expression" dxfId="1338" priority="1458">
      <formula>AND(OR(YEAR($H395)&gt;YEAR($I395), AND(YEAR($H395)=YEAR($I395), MONTH($H395)&gt;MONTH($I395)), AND(YEAR($H395)=YEAR($I395), MONTH($H395)=MONTH($I395), DAY($H395&gt;=$I395))), $H395&lt;&gt;"", $I395&lt;&gt;"")</formula>
    </cfRule>
  </conditionalFormatting>
  <conditionalFormatting sqref="L399:L403">
    <cfRule type="expression" dxfId="1337" priority="1454">
      <formula>OR(AND($L399&lt;&gt;2300, $M399&lt;=$L399, OR($O399=2300, $O399&lt;$M399), OR($O399&lt;&gt;"", $R399&lt;&gt;"")), AND($O399&lt;&gt;2300, $P399&lt;=$O399, OR($R399=2300, $R399&lt;$P399), OR($R399&lt;&gt;"", $L399&lt;&gt;"")), AND($R399&lt;&gt;2300, $S399&lt;=$R399, OR($L399=2300, $L399&lt;$S399), OR($L399&lt;&gt;"", $O399&lt;&gt;"")))</formula>
    </cfRule>
  </conditionalFormatting>
  <conditionalFormatting sqref="O399:P403">
    <cfRule type="expression" dxfId="1336" priority="1453">
      <formula>AND(V399&lt;=U399, O399&lt;V399, O399&lt;&gt;"")</formula>
    </cfRule>
  </conditionalFormatting>
  <conditionalFormatting sqref="R399:R403">
    <cfRule type="expression" dxfId="1335" priority="1455">
      <formula>AND(#REF!&lt;=X399, R399&lt;#REF!, R399&lt;&gt;"")</formula>
    </cfRule>
  </conditionalFormatting>
  <conditionalFormatting sqref="S399:S403">
    <cfRule type="expression" dxfId="1334" priority="1456">
      <formula>AND(#REF!&lt;=#REF!, S399&lt;#REF!, S399&lt;&gt;"")</formula>
    </cfRule>
  </conditionalFormatting>
  <conditionalFormatting sqref="H400:H401">
    <cfRule type="expression" dxfId="1333" priority="1452">
      <formula>AND(OR(YEAR($H400)&gt;YEAR($I400), AND(YEAR($H400)=YEAR($I400), MONTH($H400)&gt;MONTH($I400)), AND(YEAR($H400)=YEAR($I400), MONTH($H400)=MONTH($I400), DAY($H400&gt;=$I400))), $H400&lt;&gt;"", $I400&lt;&gt;"")</formula>
    </cfRule>
  </conditionalFormatting>
  <conditionalFormatting sqref="I400:I401">
    <cfRule type="expression" dxfId="1332" priority="1451">
      <formula>AND(OR(YEAR($H400)&gt;YEAR($I400), AND(YEAR($H400)=YEAR($I400), MONTH($H400)&gt;MONTH($I400)), AND(YEAR($H400)=YEAR($I400), MONTH($H400)=MONTH($I400), DAY($H400&gt;=$I400))), $H400&lt;&gt;"", $I400&lt;&gt;"")</formula>
    </cfRule>
  </conditionalFormatting>
  <conditionalFormatting sqref="L402:L406">
    <cfRule type="expression" dxfId="1331" priority="1447">
      <formula>OR(AND($L402&lt;&gt;2300, $M402&lt;=$L402, OR($O402=2300, $O402&lt;$M402), OR($O402&lt;&gt;"", $R402&lt;&gt;"")), AND($O402&lt;&gt;2300, $P402&lt;=$O402, OR($R402=2300, $R402&lt;$P402), OR($R402&lt;&gt;"", $L402&lt;&gt;"")), AND($R402&lt;&gt;2300, $S402&lt;=$R402, OR($L402=2300, $L402&lt;$S402), OR($L402&lt;&gt;"", $O402&lt;&gt;"")))</formula>
    </cfRule>
  </conditionalFormatting>
  <conditionalFormatting sqref="O402:P406">
    <cfRule type="expression" dxfId="1330" priority="1446">
      <formula>AND(V402&lt;=U402, O402&lt;V402, O402&lt;&gt;"")</formula>
    </cfRule>
  </conditionalFormatting>
  <conditionalFormatting sqref="R402:R406">
    <cfRule type="expression" dxfId="1329" priority="1448">
      <formula>AND(#REF!&lt;=X402, R402&lt;#REF!, R402&lt;&gt;"")</formula>
    </cfRule>
  </conditionalFormatting>
  <conditionalFormatting sqref="S402:S406">
    <cfRule type="expression" dxfId="1328" priority="1449">
      <formula>AND(#REF!&lt;=#REF!, S402&lt;#REF!, S402&lt;&gt;"")</formula>
    </cfRule>
  </conditionalFormatting>
  <conditionalFormatting sqref="H403:H404">
    <cfRule type="expression" dxfId="1327" priority="1445">
      <formula>AND(OR(YEAR($H403)&gt;YEAR($I403), AND(YEAR($H403)=YEAR($I403), MONTH($H403)&gt;MONTH($I403)), AND(YEAR($H403)=YEAR($I403), MONTH($H403)=MONTH($I403), DAY($H403&gt;=$I403))), $H403&lt;&gt;"", $I403&lt;&gt;"")</formula>
    </cfRule>
  </conditionalFormatting>
  <conditionalFormatting sqref="I403:I404">
    <cfRule type="expression" dxfId="1326" priority="1444">
      <formula>AND(OR(YEAR($H403)&gt;YEAR($I403), AND(YEAR($H403)=YEAR($I403), MONTH($H403)&gt;MONTH($I403)), AND(YEAR($H403)=YEAR($I403), MONTH($H403)=MONTH($I403), DAY($H403&gt;=$I403))), $H403&lt;&gt;"", $I403&lt;&gt;"")</formula>
    </cfRule>
  </conditionalFormatting>
  <conditionalFormatting sqref="H370:H371">
    <cfRule type="expression" dxfId="1325" priority="1442">
      <formula>AND(OR(YEAR($H370)&gt;YEAR($I370), AND(YEAR($H370)=YEAR($I370), MONTH($H370)&gt;MONTH($I370)), AND(YEAR($H370)=YEAR($I370), MONTH($H370)=MONTH($I370), DAY($H370&gt;=$I370))), $H370&lt;&gt;"", $I370&lt;&gt;"")</formula>
    </cfRule>
  </conditionalFormatting>
  <conditionalFormatting sqref="I370:I371">
    <cfRule type="expression" dxfId="1324" priority="1441">
      <formula>AND(OR(YEAR($H370)&gt;YEAR($I370), AND(YEAR($H370)=YEAR($I370), MONTH($H370)&gt;MONTH($I370)), AND(YEAR($H370)=YEAR($I370), MONTH($H370)=MONTH($I370), DAY($H370&gt;=$I370))), $H370&lt;&gt;"", $I370&lt;&gt;"")</formula>
    </cfRule>
  </conditionalFormatting>
  <conditionalFormatting sqref="H377:H378">
    <cfRule type="expression" dxfId="1323" priority="1440">
      <formula>AND(OR(YEAR($H377)&gt;YEAR($I377), AND(YEAR($H377)=YEAR($I377), MONTH($H377)&gt;MONTH($I377)), AND(YEAR($H377)=YEAR($I377), MONTH($H377)=MONTH($I377), DAY($H377&gt;=$I377))), $H377&lt;&gt;"", $I377&lt;&gt;"")</formula>
    </cfRule>
  </conditionalFormatting>
  <conditionalFormatting sqref="I377:I378">
    <cfRule type="expression" dxfId="1322" priority="1439">
      <formula>AND(OR(YEAR($H377)&gt;YEAR($I377), AND(YEAR($H377)=YEAR($I377), MONTH($H377)&gt;MONTH($I377)), AND(YEAR($H377)=YEAR($I377), MONTH($H377)=MONTH($I377), DAY($H377&gt;=$I377))), $H377&lt;&gt;"", $I377&lt;&gt;"")</formula>
    </cfRule>
  </conditionalFormatting>
  <conditionalFormatting sqref="H402:H403">
    <cfRule type="expression" dxfId="1321" priority="1438">
      <formula>AND(OR(YEAR($H402)&gt;YEAR($I402), AND(YEAR($H402)=YEAR($I402), MONTH($H402)&gt;MONTH($I402)), AND(YEAR($H402)=YEAR($I402), MONTH($H402)=MONTH($I402), DAY($H402&gt;=$I402))), $H402&lt;&gt;"", $I402&lt;&gt;"")</formula>
    </cfRule>
  </conditionalFormatting>
  <conditionalFormatting sqref="I402:I403">
    <cfRule type="expression" dxfId="1320" priority="1437">
      <formula>AND(OR(YEAR($H402)&gt;YEAR($I402), AND(YEAR($H402)=YEAR($I402), MONTH($H402)&gt;MONTH($I402)), AND(YEAR($H402)=YEAR($I402), MONTH($H402)=MONTH($I402), DAY($H402&gt;=$I402))), $H402&lt;&gt;"", $I402&lt;&gt;"")</formula>
    </cfRule>
  </conditionalFormatting>
  <conditionalFormatting sqref="H405:H406">
    <cfRule type="expression" dxfId="1319" priority="1436">
      <formula>AND(OR(YEAR($H405)&gt;YEAR($I405), AND(YEAR($H405)=YEAR($I405), MONTH($H405)&gt;MONTH($I405)), AND(YEAR($H405)=YEAR($I405), MONTH($H405)=MONTH($I405), DAY($H405&gt;=$I405))), $H405&lt;&gt;"", $I405&lt;&gt;"")</formula>
    </cfRule>
  </conditionalFormatting>
  <conditionalFormatting sqref="I405:I406">
    <cfRule type="expression" dxfId="1318" priority="1435">
      <formula>AND(OR(YEAR($H405)&gt;YEAR($I405), AND(YEAR($H405)=YEAR($I405), MONTH($H405)&gt;MONTH($I405)), AND(YEAR($H405)=YEAR($I405), MONTH($H405)=MONTH($I405), DAY($H405&gt;=$I405))), $H405&lt;&gt;"", $I405&lt;&gt;"")</formula>
    </cfRule>
  </conditionalFormatting>
  <conditionalFormatting sqref="H162:H163">
    <cfRule type="expression" dxfId="1317" priority="117">
      <formula>AND(OR(YEAR($H162)&gt;YEAR($I162), AND(YEAR($H162)=YEAR($I162), MONTH($H162)&gt;MONTH($I162)), AND(YEAR($H162)=YEAR($I162), MONTH($H162)=MONTH($I162), DAY($H162&gt;=$I162))), $H162&lt;&gt;"", $I162&lt;&gt;"")</formula>
    </cfRule>
  </conditionalFormatting>
  <conditionalFormatting sqref="I162:I163">
    <cfRule type="expression" dxfId="1316" priority="118">
      <formula>AND(OR(YEAR($H162)&gt;YEAR($I162), AND(YEAR($H162)=YEAR($I162), MONTH($H162)&gt;MONTH($I162)), AND(YEAR($H162)=YEAR($I162), MONTH($H162)=MONTH($I162), DAY($H162&gt;=$I162))), $H162&lt;&gt;"", $I162&lt;&gt;"")</formula>
    </cfRule>
  </conditionalFormatting>
  <conditionalFormatting sqref="L160">
    <cfRule type="expression" dxfId="1315" priority="119">
      <formula>OR(AND($L160&lt;&gt;2300, $M160&lt;=$L160, OR($O160=2300, $O160&lt;$M160), OR($O160&lt;&gt;"", $R160&lt;&gt;"")), AND($O160&lt;&gt;2300, $P160&lt;=$O160, OR($R160=2300, $R160&lt;$P160), OR($R160&lt;&gt;"", $L160&lt;&gt;"")), AND($R160&lt;&gt;2300, $S160&lt;=$R160, OR($L160=2300, $L160&lt;$S160), OR($L160&lt;&gt;"", $O160&lt;&gt;"")))</formula>
    </cfRule>
  </conditionalFormatting>
  <conditionalFormatting sqref="L161">
    <cfRule type="expression" dxfId="1314" priority="120">
      <formula>OR(AND($L161&lt;&gt;2300, $M161&lt;=$L161, OR($O161=2300, $O161&lt;$M161), OR($O161&lt;&gt;"", $R161&lt;&gt;"")), AND($O161&lt;&gt;2300, $P161&lt;=$O161, OR($R161=2300, $R161&lt;$P161), OR($R161&lt;&gt;"", $L161&lt;&gt;"")), AND($R161&lt;&gt;2300, $S161&lt;=$R161, OR($L161=2300, $L161&lt;$S161), OR($L161&lt;&gt;"", $O161&lt;&gt;"")))</formula>
    </cfRule>
  </conditionalFormatting>
  <conditionalFormatting sqref="L162">
    <cfRule type="expression" dxfId="1313" priority="121">
      <formula>OR(AND($L162&lt;&gt;2300, $M162&lt;=$L162, OR($O162=2300, $O162&lt;$M162), OR($O162&lt;&gt;"", $R162&lt;&gt;"")), AND($O162&lt;&gt;2300, $P162&lt;=$O162, OR($R162=2300, $R162&lt;$P162), OR($R162&lt;&gt;"", $L162&lt;&gt;"")), AND($R162&lt;&gt;2300, $S162&lt;=$R162, OR($L162=2300, $L162&lt;$S162), OR($L162&lt;&gt;"", $O162&lt;&gt;"")))</formula>
    </cfRule>
  </conditionalFormatting>
  <conditionalFormatting sqref="L163">
    <cfRule type="expression" dxfId="1312" priority="122">
      <formula>OR(AND($L163&lt;&gt;2300, $M163&lt;=$L163, OR($O163=2300, $O163&lt;$M163), OR($O163&lt;&gt;"", $R163&lt;&gt;"")), AND($O163&lt;&gt;2300, $P163&lt;=$O163, OR($R163=2300, $R163&lt;$P163), OR($R163&lt;&gt;"", $L163&lt;&gt;"")), AND($R163&lt;&gt;2300, $S163&lt;=$R163, OR($L163=2300, $L163&lt;$S163), OR($L163&lt;&gt;"", $O163&lt;&gt;"")))</formula>
    </cfRule>
  </conditionalFormatting>
  <conditionalFormatting sqref="O160:P160">
    <cfRule type="expression" dxfId="1311" priority="123">
      <formula>AND(V160&lt;=U160, O160&lt;V160, O160&lt;&gt;"")</formula>
    </cfRule>
  </conditionalFormatting>
  <conditionalFormatting sqref="O161:P161">
    <cfRule type="expression" dxfId="1310" priority="124">
      <formula>AND(V161&lt;=U161, O161&lt;V161, O161&lt;&gt;"")</formula>
    </cfRule>
  </conditionalFormatting>
  <conditionalFormatting sqref="O162:P162">
    <cfRule type="expression" dxfId="1309" priority="125">
      <formula>AND(V162&lt;=U162, O162&lt;V162, O162&lt;&gt;"")</formula>
    </cfRule>
  </conditionalFormatting>
  <conditionalFormatting sqref="R160">
    <cfRule type="expression" dxfId="1308" priority="126">
      <formula>AND(#REF!&lt;=X160, R160&lt;#REF!, R160&lt;&gt;"")</formula>
    </cfRule>
  </conditionalFormatting>
  <conditionalFormatting sqref="S160">
    <cfRule type="expression" dxfId="1307" priority="127">
      <formula>AND(#REF!&lt;=#REF!, S160&lt;#REF!, S160&lt;&gt;"")</formula>
    </cfRule>
  </conditionalFormatting>
  <conditionalFormatting sqref="R161">
    <cfRule type="expression" dxfId="1306" priority="128">
      <formula>AND(#REF!&lt;=X161, R161&lt;#REF!, R161&lt;&gt;"")</formula>
    </cfRule>
  </conditionalFormatting>
  <conditionalFormatting sqref="S161">
    <cfRule type="expression" dxfId="1305" priority="129">
      <formula>AND(#REF!&lt;=#REF!, S161&lt;#REF!, S161&lt;&gt;"")</formula>
    </cfRule>
  </conditionalFormatting>
  <conditionalFormatting sqref="R162">
    <cfRule type="expression" dxfId="1304" priority="130">
      <formula>AND(#REF!&lt;=X162, R162&lt;#REF!, R162&lt;&gt;"")</formula>
    </cfRule>
  </conditionalFormatting>
  <conditionalFormatting sqref="S162">
    <cfRule type="expression" dxfId="1303" priority="131">
      <formula>AND(#REF!&lt;=#REF!, S162&lt;#REF!, S162&lt;&gt;"")</formula>
    </cfRule>
  </conditionalFormatting>
  <conditionalFormatting sqref="H164:H165">
    <cfRule type="expression" dxfId="1302" priority="132">
      <formula>AND(OR(YEAR($H164)&gt;YEAR($I164), AND(YEAR($H164)=YEAR($I164), MONTH($H164)&gt;MONTH($I164)), AND(YEAR($H164)=YEAR($I164), MONTH($H164)=MONTH($I164), DAY($H164&gt;=$I164))), $H164&lt;&gt;"", $I164&lt;&gt;"")</formula>
    </cfRule>
  </conditionalFormatting>
  <conditionalFormatting sqref="I164:I165">
    <cfRule type="expression" dxfId="1301" priority="133">
      <formula>AND(OR(YEAR($H164)&gt;YEAR($I164), AND(YEAR($H164)=YEAR($I164), MONTH($H164)&gt;MONTH($I164)), AND(YEAR($H164)=YEAR($I164), MONTH($H164)=MONTH($I164), DAY($H164&gt;=$I164))), $H164&lt;&gt;"", $I164&lt;&gt;"")</formula>
    </cfRule>
  </conditionalFormatting>
  <conditionalFormatting sqref="L164">
    <cfRule type="expression" dxfId="1300" priority="134">
      <formula>OR(AND($L164&lt;&gt;2300, $M164&lt;=$L164, OR($O164=2300, $O164&lt;$M164), OR($O164&lt;&gt;"", $R164&lt;&gt;"")), AND($O164&lt;&gt;2300, $P164&lt;=$O164, OR($R164=2300, $R164&lt;$P164), OR($R164&lt;&gt;"", $L164&lt;&gt;"")), AND($R164&lt;&gt;2300, $S164&lt;=$R164, OR($L164=2300, $L164&lt;$S164), OR($L164&lt;&gt;"", $O164&lt;&gt;"")))</formula>
    </cfRule>
  </conditionalFormatting>
  <conditionalFormatting sqref="O163:P163">
    <cfRule type="expression" dxfId="1299" priority="135">
      <formula>AND(V163&lt;=U163, O163&lt;V163, O163&lt;&gt;"")</formula>
    </cfRule>
  </conditionalFormatting>
  <conditionalFormatting sqref="O164:P164">
    <cfRule type="expression" dxfId="1298" priority="136">
      <formula>AND(V164&lt;=U164, O164&lt;V164, O164&lt;&gt;"")</formula>
    </cfRule>
  </conditionalFormatting>
  <conditionalFormatting sqref="R163">
    <cfRule type="expression" dxfId="1297" priority="137">
      <formula>AND(#REF!&lt;=X163, R163&lt;#REF!, R163&lt;&gt;"")</formula>
    </cfRule>
  </conditionalFormatting>
  <conditionalFormatting sqref="S163">
    <cfRule type="expression" dxfId="1296" priority="138">
      <formula>AND(#REF!&lt;=#REF!, S163&lt;#REF!, S163&lt;&gt;"")</formula>
    </cfRule>
  </conditionalFormatting>
  <conditionalFormatting sqref="R164">
    <cfRule type="expression" dxfId="1295" priority="139">
      <formula>AND(#REF!&lt;=X164, R164&lt;#REF!, R164&lt;&gt;"")</formula>
    </cfRule>
  </conditionalFormatting>
  <conditionalFormatting sqref="S164">
    <cfRule type="expression" dxfId="1294" priority="140">
      <formula>AND(#REF!&lt;=#REF!, S164&lt;#REF!, S164&lt;&gt;"")</formula>
    </cfRule>
  </conditionalFormatting>
  <conditionalFormatting sqref="H167:H168">
    <cfRule type="expression" dxfId="1293" priority="141">
      <formula>AND(OR(YEAR($H167)&gt;YEAR($I167), AND(YEAR($H167)=YEAR($I167), MONTH($H167)&gt;MONTH($I167)), AND(YEAR($H167)=YEAR($I167), MONTH($H167)=MONTH($I167), DAY($H167&gt;=$I167))), $H167&lt;&gt;"", $I167&lt;&gt;"")</formula>
    </cfRule>
  </conditionalFormatting>
  <conditionalFormatting sqref="I167:I168">
    <cfRule type="expression" dxfId="1292" priority="142">
      <formula>AND(OR(YEAR($H167)&gt;YEAR($I167), AND(YEAR($H167)=YEAR($I167), MONTH($H167)&gt;MONTH($I167)), AND(YEAR($H167)=YEAR($I167), MONTH($H167)=MONTH($I167), DAY($H167&gt;=$I167))), $H167&lt;&gt;"", $I167&lt;&gt;"")</formula>
    </cfRule>
  </conditionalFormatting>
  <conditionalFormatting sqref="L165">
    <cfRule type="expression" dxfId="1291" priority="143">
      <formula>OR(AND($L165&lt;&gt;2300, $M165&lt;=$L165, OR($O165=2300, $O165&lt;$M165), OR($O165&lt;&gt;"", $R165&lt;&gt;"")), AND($O165&lt;&gt;2300, $P165&lt;=$O165, OR($R165=2300, $R165&lt;$P165), OR($R165&lt;&gt;"", $L165&lt;&gt;"")), AND($R165&lt;&gt;2300, $S165&lt;=$R165, OR($L165=2300, $L165&lt;$S165), OR($L165&lt;&gt;"", $O165&lt;&gt;"")))</formula>
    </cfRule>
  </conditionalFormatting>
  <conditionalFormatting sqref="L165">
    <cfRule type="expression" dxfId="1290" priority="144">
      <formula>OR(AND($L165&lt;&gt;2300, $M165&lt;=$L165, OR($O165=2300, $O165&lt;$M165), OR($O165&lt;&gt;"", $R165&lt;&gt;"")), AND($O165&lt;&gt;2300, $P165&lt;=$O165, OR($R165=2300, $R165&lt;$P165), OR($R165&lt;&gt;"", $L165&lt;&gt;"")), AND($R165&lt;&gt;2300, $S165&lt;=$R165, OR($L165=2300, $L165&lt;$S165), OR($L165&lt;&gt;"", $O165&lt;&gt;"")))</formula>
    </cfRule>
  </conditionalFormatting>
  <conditionalFormatting sqref="L166">
    <cfRule type="expression" dxfId="1289" priority="145">
      <formula>OR(AND($L166&lt;&gt;2300, $M166&lt;=$L166, OR($O166=2300, $O166&lt;$M166), OR($O166&lt;&gt;"", $R166&lt;&gt;"")), AND($O166&lt;&gt;2300, $P166&lt;=$O166, OR($R166=2300, $R166&lt;$P166), OR($R166&lt;&gt;"", $L166&lt;&gt;"")), AND($R166&lt;&gt;2300, $S166&lt;=$R166, OR($L166=2300, $L166&lt;$S166), OR($L166&lt;&gt;"", $O166&lt;&gt;"")))</formula>
    </cfRule>
  </conditionalFormatting>
  <conditionalFormatting sqref="L166">
    <cfRule type="expression" dxfId="1288" priority="146">
      <formula>OR(AND($L166&lt;&gt;2300, $M166&lt;=$L166, OR($O166=2300, $O166&lt;$M166), OR($O166&lt;&gt;"", $R166&lt;&gt;"")), AND($O166&lt;&gt;2300, $P166&lt;=$O166, OR($R166=2300, $R166&lt;$P166), OR($R166&lt;&gt;"", $L166&lt;&gt;"")), AND($R166&lt;&gt;2300, $S166&lt;=$R166, OR($L166=2300, $L166&lt;$S166), OR($L166&lt;&gt;"", $O166&lt;&gt;"")))</formula>
    </cfRule>
  </conditionalFormatting>
  <conditionalFormatting sqref="L167">
    <cfRule type="expression" dxfId="1287" priority="147">
      <formula>OR(AND($L167&lt;&gt;2300, $M167&lt;=$L167, OR($O167=2300, $O167&lt;$M167), OR($O167&lt;&gt;"", $R167&lt;&gt;"")), AND($O167&lt;&gt;2300, $P167&lt;=$O167, OR($R167=2300, $R167&lt;$P167), OR($R167&lt;&gt;"", $L167&lt;&gt;"")), AND($R167&lt;&gt;2300, $S167&lt;=$R167, OR($L167=2300, $L167&lt;$S167), OR($L167&lt;&gt;"", $O167&lt;&gt;"")))</formula>
    </cfRule>
  </conditionalFormatting>
  <conditionalFormatting sqref="L167">
    <cfRule type="expression" dxfId="1286" priority="148">
      <formula>OR(AND($L167&lt;&gt;2300, $M167&lt;=$L167, OR($O167=2300, $O167&lt;$M167), OR($O167&lt;&gt;"", $R167&lt;&gt;"")), AND($O167&lt;&gt;2300, $P167&lt;=$O167, OR($R167=2300, $R167&lt;$P167), OR($R167&lt;&gt;"", $L167&lt;&gt;"")), AND($R167&lt;&gt;2300, $S167&lt;=$R167, OR($L167=2300, $L167&lt;$S167), OR($L167&lt;&gt;"", $O167&lt;&gt;"")))</formula>
    </cfRule>
  </conditionalFormatting>
  <conditionalFormatting sqref="L168">
    <cfRule type="expression" dxfId="1285" priority="149">
      <formula>OR(AND($L168&lt;&gt;2300, $M168&lt;=$L168, OR($O168=2300, $O168&lt;$M168), OR($O168&lt;&gt;"", $R168&lt;&gt;"")), AND($O168&lt;&gt;2300, $P168&lt;=$O168, OR($R168=2300, $R168&lt;$P168), OR($R168&lt;&gt;"", $L168&lt;&gt;"")), AND($R168&lt;&gt;2300, $S168&lt;=$R168, OR($L168=2300, $L168&lt;$S168), OR($L168&lt;&gt;"", $O168&lt;&gt;"")))</formula>
    </cfRule>
  </conditionalFormatting>
  <conditionalFormatting sqref="L168">
    <cfRule type="expression" dxfId="1284" priority="150">
      <formula>OR(AND($L168&lt;&gt;2300, $M168&lt;=$L168, OR($O168=2300, $O168&lt;$M168), OR($O168&lt;&gt;"", $R168&lt;&gt;"")), AND($O168&lt;&gt;2300, $P168&lt;=$O168, OR($R168=2300, $R168&lt;$P168), OR($R168&lt;&gt;"", $L168&lt;&gt;"")), AND($R168&lt;&gt;2300, $S168&lt;=$R168, OR($L168=2300, $L168&lt;$S168), OR($L168&lt;&gt;"", $O168&lt;&gt;"")))</formula>
    </cfRule>
  </conditionalFormatting>
  <conditionalFormatting sqref="L169">
    <cfRule type="expression" dxfId="1283" priority="151">
      <formula>OR(AND($L169&lt;&gt;2300, $M169&lt;=$L169, OR($O169=2300, $O169&lt;$M169), OR($O169&lt;&gt;"", $R169&lt;&gt;"")), AND($O169&lt;&gt;2300, $P169&lt;=$O169, OR($R169=2300, $R169&lt;$P169), OR($R169&lt;&gt;"", $L169&lt;&gt;"")), AND($R169&lt;&gt;2300, $S169&lt;=$R169, OR($L169=2300, $L169&lt;$S169), OR($L169&lt;&gt;"", $O169&lt;&gt;"")))</formula>
    </cfRule>
  </conditionalFormatting>
  <conditionalFormatting sqref="L169">
    <cfRule type="expression" dxfId="1282" priority="152">
      <formula>OR(AND($L169&lt;&gt;2300, $M169&lt;=$L169, OR($O169=2300, $O169&lt;$M169), OR($O169&lt;&gt;"", $R169&lt;&gt;"")), AND($O169&lt;&gt;2300, $P169&lt;=$O169, OR($R169=2300, $R169&lt;$P169), OR($R169&lt;&gt;"", $L169&lt;&gt;"")), AND($R169&lt;&gt;2300, $S169&lt;=$R169, OR($L169=2300, $L169&lt;$S169), OR($L169&lt;&gt;"", $O169&lt;&gt;"")))</formula>
    </cfRule>
  </conditionalFormatting>
  <conditionalFormatting sqref="L170">
    <cfRule type="expression" dxfId="1281" priority="153">
      <formula>OR(AND($L170&lt;&gt;2300, $M170&lt;=$L170, OR($O170=2300, $O170&lt;$M170), OR($O170&lt;&gt;"", $R170&lt;&gt;"")), AND($O170&lt;&gt;2300, $P170&lt;=$O170, OR($R170=2300, $R170&lt;$P170), OR($R170&lt;&gt;"", $L170&lt;&gt;"")), AND($R170&lt;&gt;2300, $S170&lt;=$R170, OR($L170=2300, $L170&lt;$S170), OR($L170&lt;&gt;"", $O170&lt;&gt;"")))</formula>
    </cfRule>
  </conditionalFormatting>
  <conditionalFormatting sqref="L170">
    <cfRule type="expression" dxfId="1280" priority="154">
      <formula>OR(AND($L170&lt;&gt;2300, $M170&lt;=$L170, OR($O170=2300, $O170&lt;$M170), OR($O170&lt;&gt;"", $R170&lt;&gt;"")), AND($O170&lt;&gt;2300, $P170&lt;=$O170, OR($R170=2300, $R170&lt;$P170), OR($R170&lt;&gt;"", $L170&lt;&gt;"")), AND($R170&lt;&gt;2300, $S170&lt;=$R170, OR($L170=2300, $L170&lt;$S170), OR($L170&lt;&gt;"", $O170&lt;&gt;"")))</formula>
    </cfRule>
  </conditionalFormatting>
  <conditionalFormatting sqref="O165:P165">
    <cfRule type="expression" dxfId="1279" priority="155">
      <formula>AND(V165&lt;=U165, O165&lt;V165, O165&lt;&gt;"")</formula>
    </cfRule>
  </conditionalFormatting>
  <conditionalFormatting sqref="O166:P166">
    <cfRule type="expression" dxfId="1278" priority="156">
      <formula>AND(V166&lt;=U166, O166&lt;V166, O166&lt;&gt;"")</formula>
    </cfRule>
  </conditionalFormatting>
  <conditionalFormatting sqref="O167:P167">
    <cfRule type="expression" dxfId="1277" priority="157">
      <formula>AND(V167&lt;=U167, O167&lt;V167, O167&lt;&gt;"")</formula>
    </cfRule>
  </conditionalFormatting>
  <conditionalFormatting sqref="O168:P168">
    <cfRule type="expression" dxfId="1276" priority="158">
      <formula>AND(V168&lt;=U168, O168&lt;V168, O168&lt;&gt;"")</formula>
    </cfRule>
  </conditionalFormatting>
  <conditionalFormatting sqref="O169:P169">
    <cfRule type="expression" dxfId="1275" priority="159">
      <formula>AND(V169&lt;=U169, O169&lt;V169, O169&lt;&gt;"")</formula>
    </cfRule>
  </conditionalFormatting>
  <conditionalFormatting sqref="O170:P170">
    <cfRule type="expression" dxfId="1274" priority="160">
      <formula>AND(V170&lt;=U170, O170&lt;V170, O170&lt;&gt;"")</formula>
    </cfRule>
  </conditionalFormatting>
  <conditionalFormatting sqref="R165">
    <cfRule type="expression" dxfId="1273" priority="161">
      <formula>AND(#REF!&lt;=X165, R165&lt;#REF!, R165&lt;&gt;"")</formula>
    </cfRule>
  </conditionalFormatting>
  <conditionalFormatting sqref="S165">
    <cfRule type="expression" dxfId="1272" priority="162">
      <formula>AND(#REF!&lt;=#REF!, S165&lt;#REF!, S165&lt;&gt;"")</formula>
    </cfRule>
  </conditionalFormatting>
  <conditionalFormatting sqref="R165">
    <cfRule type="expression" dxfId="1271" priority="163">
      <formula>AND(#REF!&lt;=X165, R165&lt;#REF!, R165&lt;&gt;"")</formula>
    </cfRule>
  </conditionalFormatting>
  <conditionalFormatting sqref="S165">
    <cfRule type="expression" dxfId="1270" priority="164">
      <formula>AND(#REF!&lt;=#REF!, S165&lt;#REF!, S165&lt;&gt;"")</formula>
    </cfRule>
  </conditionalFormatting>
  <conditionalFormatting sqref="R166">
    <cfRule type="expression" dxfId="1269" priority="165">
      <formula>AND(#REF!&lt;=X166, R166&lt;#REF!, R166&lt;&gt;"")</formula>
    </cfRule>
  </conditionalFormatting>
  <conditionalFormatting sqref="S166">
    <cfRule type="expression" dxfId="1268" priority="166">
      <formula>AND(#REF!&lt;=#REF!, S166&lt;#REF!, S166&lt;&gt;"")</formula>
    </cfRule>
  </conditionalFormatting>
  <conditionalFormatting sqref="R166">
    <cfRule type="expression" dxfId="1267" priority="167">
      <formula>AND(#REF!&lt;=X166, R166&lt;#REF!, R166&lt;&gt;"")</formula>
    </cfRule>
  </conditionalFormatting>
  <conditionalFormatting sqref="S166">
    <cfRule type="expression" dxfId="1266" priority="168">
      <formula>AND(#REF!&lt;=#REF!, S166&lt;#REF!, S166&lt;&gt;"")</formula>
    </cfRule>
  </conditionalFormatting>
  <conditionalFormatting sqref="R167">
    <cfRule type="expression" dxfId="1265" priority="169">
      <formula>AND(#REF!&lt;=X167, R167&lt;#REF!, R167&lt;&gt;"")</formula>
    </cfRule>
  </conditionalFormatting>
  <conditionalFormatting sqref="S167">
    <cfRule type="expression" dxfId="1264" priority="170">
      <formula>AND(#REF!&lt;=#REF!, S167&lt;#REF!, S167&lt;&gt;"")</formula>
    </cfRule>
  </conditionalFormatting>
  <conditionalFormatting sqref="R167">
    <cfRule type="expression" dxfId="1263" priority="171">
      <formula>AND(#REF!&lt;=X167, R167&lt;#REF!, R167&lt;&gt;"")</formula>
    </cfRule>
  </conditionalFormatting>
  <conditionalFormatting sqref="S167">
    <cfRule type="expression" dxfId="1262" priority="172">
      <formula>AND(#REF!&lt;=#REF!, S167&lt;#REF!, S167&lt;&gt;"")</formula>
    </cfRule>
  </conditionalFormatting>
  <conditionalFormatting sqref="R168">
    <cfRule type="expression" dxfId="1261" priority="173">
      <formula>AND(#REF!&lt;=X168, R168&lt;#REF!, R168&lt;&gt;"")</formula>
    </cfRule>
  </conditionalFormatting>
  <conditionalFormatting sqref="S168">
    <cfRule type="expression" dxfId="1260" priority="174">
      <formula>AND(#REF!&lt;=#REF!, S168&lt;#REF!, S168&lt;&gt;"")</formula>
    </cfRule>
  </conditionalFormatting>
  <conditionalFormatting sqref="R168">
    <cfRule type="expression" dxfId="1259" priority="175">
      <formula>AND(#REF!&lt;=X168, R168&lt;#REF!, R168&lt;&gt;"")</formula>
    </cfRule>
  </conditionalFormatting>
  <conditionalFormatting sqref="S168">
    <cfRule type="expression" dxfId="1258" priority="176">
      <formula>AND(#REF!&lt;=#REF!, S168&lt;#REF!, S168&lt;&gt;"")</formula>
    </cfRule>
  </conditionalFormatting>
  <conditionalFormatting sqref="R169">
    <cfRule type="expression" dxfId="1257" priority="177">
      <formula>AND(#REF!&lt;=X169, R169&lt;#REF!, R169&lt;&gt;"")</formula>
    </cfRule>
  </conditionalFormatting>
  <conditionalFormatting sqref="S169">
    <cfRule type="expression" dxfId="1256" priority="178">
      <formula>AND(#REF!&lt;=#REF!, S169&lt;#REF!, S169&lt;&gt;"")</formula>
    </cfRule>
  </conditionalFormatting>
  <conditionalFormatting sqref="R169">
    <cfRule type="expression" dxfId="1255" priority="179">
      <formula>AND(#REF!&lt;=X169, R169&lt;#REF!, R169&lt;&gt;"")</formula>
    </cfRule>
  </conditionalFormatting>
  <conditionalFormatting sqref="S169">
    <cfRule type="expression" dxfId="1254" priority="180">
      <formula>AND(#REF!&lt;=#REF!, S169&lt;#REF!, S169&lt;&gt;"")</formula>
    </cfRule>
  </conditionalFormatting>
  <conditionalFormatting sqref="R170">
    <cfRule type="expression" dxfId="1253" priority="181">
      <formula>AND(#REF!&lt;=X170, R170&lt;#REF!, R170&lt;&gt;"")</formula>
    </cfRule>
  </conditionalFormatting>
  <conditionalFormatting sqref="S170">
    <cfRule type="expression" dxfId="1252" priority="182">
      <formula>AND(#REF!&lt;=#REF!, S170&lt;#REF!, S170&lt;&gt;"")</formula>
    </cfRule>
  </conditionalFormatting>
  <conditionalFormatting sqref="R170">
    <cfRule type="expression" dxfId="1251" priority="183">
      <formula>AND(#REF!&lt;=X170, R170&lt;#REF!, R170&lt;&gt;"")</formula>
    </cfRule>
  </conditionalFormatting>
  <conditionalFormatting sqref="S170">
    <cfRule type="expression" dxfId="1250" priority="184">
      <formula>AND(#REF!&lt;=#REF!, S170&lt;#REF!, S170&lt;&gt;"")</formula>
    </cfRule>
  </conditionalFormatting>
  <conditionalFormatting sqref="H169:H170">
    <cfRule type="expression" dxfId="1249" priority="185">
      <formula>AND(OR(YEAR($H169)&gt;YEAR($I169), AND(YEAR($H169)=YEAR($I169), MONTH($H169)&gt;MONTH($I169)), AND(YEAR($H169)=YEAR($I169), MONTH($H169)=MONTH($I169), DAY($H169&gt;=$I169))), $H169&lt;&gt;"", $I169&lt;&gt;"")</formula>
    </cfRule>
  </conditionalFormatting>
  <conditionalFormatting sqref="I169:I170">
    <cfRule type="expression" dxfId="1248" priority="186">
      <formula>AND(OR(YEAR($H169)&gt;YEAR($I169), AND(YEAR($H169)=YEAR($I169), MONTH($H169)&gt;MONTH($I169)), AND(YEAR($H169)=YEAR($I169), MONTH($H169)=MONTH($I169), DAY($H169&gt;=$I169))), $H169&lt;&gt;"", $I169&lt;&gt;"")</formula>
    </cfRule>
  </conditionalFormatting>
  <conditionalFormatting sqref="H173:H175">
    <cfRule type="expression" dxfId="1247" priority="187">
      <formula>AND(OR(YEAR($H173)&gt;YEAR($I173), AND(YEAR($H173)=YEAR($I173), MONTH($H173)&gt;MONTH($I173)), AND(YEAR($H173)=YEAR($I173), MONTH($H173)=MONTH($I173), DAY($H173&gt;=$I173))), $H173&lt;&gt;"", $I173&lt;&gt;"")</formula>
    </cfRule>
  </conditionalFormatting>
  <conditionalFormatting sqref="I173:I175">
    <cfRule type="expression" dxfId="1246" priority="188">
      <formula>AND(OR(YEAR($H173)&gt;YEAR($I173), AND(YEAR($H173)=YEAR($I173), MONTH($H173)&gt;MONTH($I173)), AND(YEAR($H173)=YEAR($I173), MONTH($H173)=MONTH($I173), DAY($H173&gt;=$I173))), $H173&lt;&gt;"", $I173&lt;&gt;"")</formula>
    </cfRule>
  </conditionalFormatting>
  <conditionalFormatting sqref="H173:H175">
    <cfRule type="expression" dxfId="1245" priority="189">
      <formula>AND(OR(YEAR($H173)&gt;YEAR($I173), AND(YEAR($H173)=YEAR($I173), MONTH($H173)&gt;MONTH($I173)), AND(YEAR($H173)=YEAR($I173), MONTH($H173)=MONTH($I173), DAY($H173&gt;=$I173))), $H173&lt;&gt;"", $I173&lt;&gt;"")</formula>
    </cfRule>
  </conditionalFormatting>
  <conditionalFormatting sqref="I173:I175">
    <cfRule type="expression" dxfId="1244" priority="190">
      <formula>AND(OR(YEAR($H173)&gt;YEAR($I173), AND(YEAR($H173)=YEAR($I173), MONTH($H173)&gt;MONTH($I173)), AND(YEAR($H173)=YEAR($I173), MONTH($H173)=MONTH($I173), DAY($H173&gt;=$I173))), $H173&lt;&gt;"", $I173&lt;&gt;"")</formula>
    </cfRule>
  </conditionalFormatting>
  <conditionalFormatting sqref="H174:H175">
    <cfRule type="expression" dxfId="1243" priority="191">
      <formula>AND(OR(YEAR($H174)&gt;YEAR($I174), AND(YEAR($H174)=YEAR($I174), MONTH($H174)&gt;MONTH($I174)), AND(YEAR($H174)=YEAR($I174), MONTH($H174)=MONTH($I174), DAY($H174&gt;=$I174))), $H174&lt;&gt;"", $I174&lt;&gt;"")</formula>
    </cfRule>
  </conditionalFormatting>
  <conditionalFormatting sqref="I174:I175">
    <cfRule type="expression" dxfId="1242" priority="192">
      <formula>AND(OR(YEAR($H174)&gt;YEAR($I174), AND(YEAR($H174)=YEAR($I174), MONTH($H174)&gt;MONTH($I174)), AND(YEAR($H174)=YEAR($I174), MONTH($H174)=MONTH($I174), DAY($H174&gt;=$I174))), $H174&lt;&gt;"", $I174&lt;&gt;"")</formula>
    </cfRule>
  </conditionalFormatting>
  <conditionalFormatting sqref="H174">
    <cfRule type="expression" dxfId="1241" priority="193">
      <formula>AND(OR(YEAR($H174)&gt;YEAR($I174), AND(YEAR($H174)=YEAR($I174), MONTH($H174)&gt;MONTH($I174)), AND(YEAR($H174)=YEAR($I174), MONTH($H174)=MONTH($I174), DAY($H174&gt;=$I174))), $H174&lt;&gt;"", $I174&lt;&gt;"")</formula>
    </cfRule>
  </conditionalFormatting>
  <conditionalFormatting sqref="I174">
    <cfRule type="expression" dxfId="1240" priority="194">
      <formula>AND(OR(YEAR($H174)&gt;YEAR($I174), AND(YEAR($H174)=YEAR($I174), MONTH($H174)&gt;MONTH($I174)), AND(YEAR($H174)=YEAR($I174), MONTH($H174)=MONTH($I174), DAY($H174&gt;=$I174))), $H174&lt;&gt;"", $I174&lt;&gt;"")</formula>
    </cfRule>
  </conditionalFormatting>
  <conditionalFormatting sqref="H175">
    <cfRule type="expression" dxfId="1239" priority="195">
      <formula>AND(OR(YEAR($H175)&gt;YEAR($I175), AND(YEAR($H175)=YEAR($I175), MONTH($H175)&gt;MONTH($I175)), AND(YEAR($H175)=YEAR($I175), MONTH($H175)=MONTH($I175), DAY($H175&gt;=$I175))), $H175&lt;&gt;"", $I175&lt;&gt;"")</formula>
    </cfRule>
  </conditionalFormatting>
  <conditionalFormatting sqref="I175">
    <cfRule type="expression" dxfId="1238" priority="196">
      <formula>AND(OR(YEAR($H175)&gt;YEAR($I175), AND(YEAR($H175)=YEAR($I175), MONTH($H175)&gt;MONTH($I175)), AND(YEAR($H175)=YEAR($I175), MONTH($H175)=MONTH($I175), DAY($H175&gt;=$I175))), $H175&lt;&gt;"", $I175&lt;&gt;"")</formula>
    </cfRule>
  </conditionalFormatting>
  <conditionalFormatting sqref="L173">
    <cfRule type="expression" dxfId="1237" priority="197">
      <formula>OR(AND($L173&lt;&gt;2300, $M173&lt;=$L173, OR($O173=2300, $O173&lt;$M173), OR($O173&lt;&gt;"", $R173&lt;&gt;"")), AND($O173&lt;&gt;2300, $P173&lt;=$O173, OR($R173=2300, $R173&lt;$P173), OR($R173&lt;&gt;"", $L173&lt;&gt;"")), AND($R173&lt;&gt;2300, $S173&lt;=$R173, OR($L173=2300, $L173&lt;$S173), OR($L173&lt;&gt;"", $O173&lt;&gt;"")))</formula>
    </cfRule>
  </conditionalFormatting>
  <conditionalFormatting sqref="O173">
    <cfRule type="expression" dxfId="1236" priority="198">
      <formula>OR(AND($L173&lt;&gt;2300, $M173&lt;=$L173, OR($O173=2300, $O173&lt;$M173), OR($O173&lt;&gt;"", $R173&lt;&gt;"")), AND($O173&lt;&gt;2300, $P173&lt;=$O173, OR($R173=2300, $R173&lt;$P173), OR($R173&lt;&gt;"", $L173&lt;&gt;"")), AND($R173&lt;&gt;2300, $S173&lt;=$R173, OR($L173=2300, $L173&lt;$S173), OR($L173&lt;&gt;"", $O173&lt;&gt;"")))</formula>
    </cfRule>
  </conditionalFormatting>
  <conditionalFormatting sqref="O173">
    <cfRule type="expression" dxfId="1235" priority="199">
      <formula>OR(AND($L173&lt;&gt;2300, $M173&lt;=$L173, OR($O173=2300, $O173&lt;$M173), OR($O173&lt;&gt;"", $R173&lt;&gt;"")), AND($O173&lt;&gt;2300, $P173&lt;=$O173, OR($R173=2300, $R173&lt;$P173), OR($R173&lt;&gt;"", $L173&lt;&gt;"")), AND($R173&lt;&gt;2300, $S173&lt;=$R173, OR($L173=2300, $L173&lt;$S173), OR($L173&lt;&gt;"", $O173&lt;&gt;"")))</formula>
    </cfRule>
  </conditionalFormatting>
  <conditionalFormatting sqref="R172:S173">
    <cfRule type="expression" dxfId="1234" priority="200">
      <formula>AND(Y172&lt;=X172, R172&lt;Y172, R172&lt;&gt;"")</formula>
    </cfRule>
  </conditionalFormatting>
  <conditionalFormatting sqref="R173">
    <cfRule type="expression" dxfId="1233" priority="201">
      <formula>OR(AND($L173&lt;&gt;2300, $M173&lt;=$L173, OR($O173=2300, $O173&lt;$M173), OR($O173&lt;&gt;"", $R173&lt;&gt;"")), AND($O173&lt;&gt;2300, $P173&lt;=$O173, OR($R173=2300, $R173&lt;$P173), OR($R173&lt;&gt;"", $L173&lt;&gt;"")), AND($R173&lt;&gt;2300, $S173&lt;=$R173, OR($L173=2300, $L173&lt;$S173), OR($L173&lt;&gt;"", $O173&lt;&gt;"")))</formula>
    </cfRule>
  </conditionalFormatting>
  <conditionalFormatting sqref="R173">
    <cfRule type="expression" dxfId="1232" priority="202">
      <formula>OR(AND($L173&lt;&gt;2300, $M173&lt;=$L173, OR($O173=2300, $O173&lt;$M173), OR($O173&lt;&gt;"", $R173&lt;&gt;"")), AND($O173&lt;&gt;2300, $P173&lt;=$O173, OR($R173=2300, $R173&lt;$P173), OR($R173&lt;&gt;"", $L173&lt;&gt;"")), AND($R173&lt;&gt;2300, $S173&lt;=$R173, OR($L173=2300, $L173&lt;$S173), OR($L173&lt;&gt;"", $O173&lt;&gt;"")))</formula>
    </cfRule>
  </conditionalFormatting>
  <conditionalFormatting sqref="L176">
    <cfRule type="expression" dxfId="1231" priority="203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L176">
    <cfRule type="expression" dxfId="1230" priority="204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L179">
    <cfRule type="expression" dxfId="1229" priority="205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L179">
    <cfRule type="expression" dxfId="1228" priority="206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O178:O179">
    <cfRule type="expression" dxfId="1227" priority="207">
      <formula>OR(AND($L178&lt;&gt;2300, $M178&lt;=$L178, OR($O178=2300, $O178&lt;$M178), OR($O178&lt;&gt;"", $R178&lt;&gt;"")), AND($O178&lt;&gt;2300, $P178&lt;=$O178, OR($R178=2300, $R178&lt;$P178), OR($R178&lt;&gt;"", $L178&lt;&gt;"")), AND($R178&lt;&gt;2300, $S178&lt;=$R178, OR($L178=2300, $L178&lt;$S178), OR($L178&lt;&gt;"", $O178&lt;&gt;"")))</formula>
    </cfRule>
  </conditionalFormatting>
  <conditionalFormatting sqref="O176">
    <cfRule type="expression" dxfId="1226" priority="208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O176">
    <cfRule type="expression" dxfId="1225" priority="209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O179">
    <cfRule type="expression" dxfId="1224" priority="210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O179">
    <cfRule type="expression" dxfId="1223" priority="211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R178:R179">
    <cfRule type="expression" dxfId="1222" priority="212">
      <formula>OR(AND($L178&lt;&gt;2300, $M178&lt;=$L178, OR($O178=2300, $O178&lt;$M178), OR($O178&lt;&gt;"", $R178&lt;&gt;"")), AND($O178&lt;&gt;2300, $P178&lt;=$O178, OR($R178=2300, $R178&lt;$P178), OR($R178&lt;&gt;"", $L178&lt;&gt;"")), AND($R178&lt;&gt;2300, $S178&lt;=$R178, OR($L178=2300, $L178&lt;$S178), OR($L178&lt;&gt;"", $O178&lt;&gt;"")))</formula>
    </cfRule>
  </conditionalFormatting>
  <conditionalFormatting sqref="R176">
    <cfRule type="expression" dxfId="1221" priority="213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R176">
    <cfRule type="expression" dxfId="1220" priority="214">
      <formula>OR(AND($L176&lt;&gt;2300, $M176&lt;=$L176, OR($O176=2300, $O176&lt;$M176), OR($O176&lt;&gt;"", $R176&lt;&gt;"")), AND($O176&lt;&gt;2300, $P176&lt;=$O176, OR($R176=2300, $R176&lt;$P176), OR($R176&lt;&gt;"", $L176&lt;&gt;"")), AND($R176&lt;&gt;2300, $S176&lt;=$R176, OR($L176=2300, $L176&lt;$S176), OR($L176&lt;&gt;"", $O176&lt;&gt;"")))</formula>
    </cfRule>
  </conditionalFormatting>
  <conditionalFormatting sqref="R179">
    <cfRule type="expression" dxfId="1219" priority="215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R179">
    <cfRule type="expression" dxfId="1218" priority="216">
      <formula>OR(AND($L179&lt;&gt;2300, $M179&lt;=$L179, OR($O179=2300, $O179&lt;$M179), OR($O179&lt;&gt;"", $R179&lt;&gt;"")), AND($O179&lt;&gt;2300, $P179&lt;=$O179, OR($R179=2300, $R179&lt;$P179), OR($R179&lt;&gt;"", $L179&lt;&gt;"")), AND($R179&lt;&gt;2300, $S179&lt;=$R179, OR($L179=2300, $L179&lt;$S179), OR($L179&lt;&gt;"", $O179&lt;&gt;"")))</formula>
    </cfRule>
  </conditionalFormatting>
  <conditionalFormatting sqref="L182">
    <cfRule type="expression" dxfId="1217" priority="217">
      <formula>OR(AND($L182&lt;&gt;2300, $M182&lt;=$L182, OR($O182=2300, $O182&lt;$M182), OR($O182&lt;&gt;"", $R182&lt;&gt;"")), AND($O182&lt;&gt;2300, $P182&lt;=$O182, OR($R182=2300, $R182&lt;$P182), OR($R182&lt;&gt;"", $L182&lt;&gt;"")), AND($R182&lt;&gt;2300, $S182&lt;=$R182, OR($L182=2300, $L182&lt;$S182), OR($L182&lt;&gt;"", $O182&lt;&gt;"")))</formula>
    </cfRule>
  </conditionalFormatting>
  <conditionalFormatting sqref="L185">
    <cfRule type="expression" dxfId="1216" priority="218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L185">
    <cfRule type="expression" dxfId="1215" priority="219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L188">
    <cfRule type="expression" dxfId="1214" priority="220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L188">
    <cfRule type="expression" dxfId="1213" priority="221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O181:P182">
    <cfRule type="expression" dxfId="1212" priority="222">
      <formula>AND(V181&lt;=U181, O181&lt;V181, O181&lt;&gt;"")</formula>
    </cfRule>
  </conditionalFormatting>
  <conditionalFormatting sqref="O182">
    <cfRule type="expression" dxfId="1211" priority="223">
      <formula>OR(AND($L182&lt;&gt;2300, $M182&lt;=$L182, OR($O182=2300, $O182&lt;$M182), OR($O182&lt;&gt;"", $R182&lt;&gt;"")), AND($O182&lt;&gt;2300, $P182&lt;=$O182, OR($R182=2300, $R182&lt;$P182), OR($R182&lt;&gt;"", $L182&lt;&gt;"")), AND($R182&lt;&gt;2300, $S182&lt;=$R182, OR($L182=2300, $L182&lt;$S182), OR($L182&lt;&gt;"", $O182&lt;&gt;"")))</formula>
    </cfRule>
  </conditionalFormatting>
  <conditionalFormatting sqref="O182">
    <cfRule type="expression" dxfId="1210" priority="224">
      <formula>OR(AND($L182&lt;&gt;2300, $M182&lt;=$L182, OR($O182=2300, $O182&lt;$M182), OR($O182&lt;&gt;"", $R182&lt;&gt;"")), AND($O182&lt;&gt;2300, $P182&lt;=$O182, OR($R182=2300, $R182&lt;$P182), OR($R182&lt;&gt;"", $L182&lt;&gt;"")), AND($R182&lt;&gt;2300, $S182&lt;=$R182, OR($L182=2300, $L182&lt;$S182), OR($L182&lt;&gt;"", $O182&lt;&gt;"")))</formula>
    </cfRule>
  </conditionalFormatting>
  <conditionalFormatting sqref="O187:O188">
    <cfRule type="expression" dxfId="1209" priority="225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O185">
    <cfRule type="expression" dxfId="1208" priority="226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O185">
    <cfRule type="expression" dxfId="1207" priority="227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O188">
    <cfRule type="expression" dxfId="1206" priority="228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O188">
    <cfRule type="expression" dxfId="1205" priority="229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R181:S182">
    <cfRule type="expression" dxfId="1204" priority="230">
      <formula>AND(Y181&lt;=X181, R181&lt;Y181, R181&lt;&gt;"")</formula>
    </cfRule>
  </conditionalFormatting>
  <conditionalFormatting sqref="R182">
    <cfRule type="expression" dxfId="1203" priority="231">
      <formula>OR(AND($L182&lt;&gt;2300, $M182&lt;=$L182, OR($O182=2300, $O182&lt;$M182), OR($O182&lt;&gt;"", $R182&lt;&gt;"")), AND($O182&lt;&gt;2300, $P182&lt;=$O182, OR($R182=2300, $R182&lt;$P182), OR($R182&lt;&gt;"", $L182&lt;&gt;"")), AND($R182&lt;&gt;2300, $S182&lt;=$R182, OR($L182=2300, $L182&lt;$S182), OR($L182&lt;&gt;"", $O182&lt;&gt;"")))</formula>
    </cfRule>
  </conditionalFormatting>
  <conditionalFormatting sqref="R182">
    <cfRule type="expression" dxfId="1202" priority="232">
      <formula>OR(AND($L182&lt;&gt;2300, $M182&lt;=$L182, OR($O182=2300, $O182&lt;$M182), OR($O182&lt;&gt;"", $R182&lt;&gt;"")), AND($O182&lt;&gt;2300, $P182&lt;=$O182, OR($R182=2300, $R182&lt;$P182), OR($R182&lt;&gt;"", $L182&lt;&gt;"")), AND($R182&lt;&gt;2300, $S182&lt;=$R182, OR($L182=2300, $L182&lt;$S182), OR($L182&lt;&gt;"", $O182&lt;&gt;"")))</formula>
    </cfRule>
  </conditionalFormatting>
  <conditionalFormatting sqref="R187:R188">
    <cfRule type="expression" dxfId="1201" priority="233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5">
    <cfRule type="expression" dxfId="1200" priority="234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R185">
    <cfRule type="expression" dxfId="1199" priority="235">
      <formula>OR(AND($L185&lt;&gt;2300, $M185&lt;=$L185, OR($O185=2300, $O185&lt;$M185), OR($O185&lt;&gt;"", $R185&lt;&gt;"")), AND($O185&lt;&gt;2300, $P185&lt;=$O185, OR($R185=2300, $R185&lt;$P185), OR($R185&lt;&gt;"", $L185&lt;&gt;"")), AND($R185&lt;&gt;2300, $S185&lt;=$R185, OR($L185=2300, $L185&lt;$S185), OR($L185&lt;&gt;"", $O185&lt;&gt;"")))</formula>
    </cfRule>
  </conditionalFormatting>
  <conditionalFormatting sqref="R188">
    <cfRule type="expression" dxfId="1198" priority="236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R188">
    <cfRule type="expression" dxfId="1197" priority="237">
      <formula>OR(AND($L188&lt;&gt;2300, $M188&lt;=$L188, OR($O188=2300, $O188&lt;$M188), OR($O188&lt;&gt;"", $R188&lt;&gt;"")), AND($O188&lt;&gt;2300, $P188&lt;=$O188, OR($R188=2300, $R188&lt;$P188), OR($R188&lt;&gt;"", $L188&lt;&gt;"")), AND($R188&lt;&gt;2300, $S188&lt;=$R188, OR($L188=2300, $L188&lt;$S188), OR($L188&lt;&gt;"", $O188&lt;&gt;"")))</formula>
    </cfRule>
  </conditionalFormatting>
  <conditionalFormatting sqref="L191">
    <cfRule type="expression" dxfId="1196" priority="238">
      <formula>OR(AND($L191&lt;&gt;2300, $M191&lt;=$L191, OR($O191=2300, $O191&lt;$M191), OR($O191&lt;&gt;"", $R191&lt;&gt;"")), AND($O191&lt;&gt;2300, $P191&lt;=$O191, OR($R191=2300, $R191&lt;$P191), OR($R191&lt;&gt;"", $L191&lt;&gt;"")), AND($R191&lt;&gt;2300, $S191&lt;=$R191, OR($L191=2300, $L191&lt;$S191), OR($L191&lt;&gt;"", $O191&lt;&gt;"")))</formula>
    </cfRule>
  </conditionalFormatting>
  <conditionalFormatting sqref="L194">
    <cfRule type="expression" dxfId="1195" priority="239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L194">
    <cfRule type="expression" dxfId="1194" priority="240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L197">
    <cfRule type="expression" dxfId="1193" priority="241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L197">
    <cfRule type="expression" dxfId="1192" priority="242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O191">
    <cfRule type="expression" dxfId="1191" priority="243">
      <formula>OR(AND($L191&lt;&gt;2300, $M191&lt;=$L191, OR($O191=2300, $O191&lt;$M191), OR($O191&lt;&gt;"", $R191&lt;&gt;"")), AND($O191&lt;&gt;2300, $P191&lt;=$O191, OR($R191=2300, $R191&lt;$P191), OR($R191&lt;&gt;"", $L191&lt;&gt;"")), AND($R191&lt;&gt;2300, $S191&lt;=$R191, OR($L191=2300, $L191&lt;$S191), OR($L191&lt;&gt;"", $O191&lt;&gt;"")))</formula>
    </cfRule>
  </conditionalFormatting>
  <conditionalFormatting sqref="O194">
    <cfRule type="expression" dxfId="1190" priority="244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O194">
    <cfRule type="expression" dxfId="1189" priority="245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O197">
    <cfRule type="expression" dxfId="1188" priority="246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O197">
    <cfRule type="expression" dxfId="1187" priority="247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R191">
    <cfRule type="expression" dxfId="1186" priority="248">
      <formula>OR(AND($L191&lt;&gt;2300, $M191&lt;=$L191, OR($O191=2300, $O191&lt;$M191), OR($O191&lt;&gt;"", $R191&lt;&gt;"")), AND($O191&lt;&gt;2300, $P191&lt;=$O191, OR($R191=2300, $R191&lt;$P191), OR($R191&lt;&gt;"", $L191&lt;&gt;"")), AND($R191&lt;&gt;2300, $S191&lt;=$R191, OR($L191=2300, $L191&lt;$S191), OR($L191&lt;&gt;"", $O191&lt;&gt;"")))</formula>
    </cfRule>
  </conditionalFormatting>
  <conditionalFormatting sqref="R194">
    <cfRule type="expression" dxfId="1185" priority="249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R194">
    <cfRule type="expression" dxfId="1184" priority="250">
      <formula>OR(AND($L194&lt;&gt;2300, $M194&lt;=$L194, OR($O194=2300, $O194&lt;$M194), OR($O194&lt;&gt;"", $R194&lt;&gt;"")), AND($O194&lt;&gt;2300, $P194&lt;=$O194, OR($R194=2300, $R194&lt;$P194), OR($R194&lt;&gt;"", $L194&lt;&gt;"")), AND($R194&lt;&gt;2300, $S194&lt;=$R194, OR($L194=2300, $L194&lt;$S194), OR($L194&lt;&gt;"", $O194&lt;&gt;"")))</formula>
    </cfRule>
  </conditionalFormatting>
  <conditionalFormatting sqref="R197">
    <cfRule type="expression" dxfId="1183" priority="251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R197">
    <cfRule type="expression" dxfId="1182" priority="252">
      <formula>OR(AND($L197&lt;&gt;2300, $M197&lt;=$L197, OR($O197=2300, $O197&lt;$M197), OR($O197&lt;&gt;"", $R197&lt;&gt;"")), AND($O197&lt;&gt;2300, $P197&lt;=$O197, OR($R197=2300, $R197&lt;$P197), OR($R197&lt;&gt;"", $L197&lt;&gt;"")), AND($R197&lt;&gt;2300, $S197&lt;=$R197, OR($L197=2300, $L197&lt;$S197), OR($L197&lt;&gt;"", $O197&lt;&gt;"")))</formula>
    </cfRule>
  </conditionalFormatting>
  <conditionalFormatting sqref="O172">
    <cfRule type="expression" dxfId="1181" priority="253">
      <formula>AND(#REF!&lt;=U172, O172&lt;#REF!, O172&lt;&gt;"")</formula>
    </cfRule>
  </conditionalFormatting>
  <conditionalFormatting sqref="P172">
    <cfRule type="expression" dxfId="1180" priority="254">
      <formula>AND(#REF!&lt;=#REF!, P172&lt;#REF!, P172&lt;&gt;"")</formula>
    </cfRule>
  </conditionalFormatting>
  <conditionalFormatting sqref="O172:P172">
    <cfRule type="expression" dxfId="1179" priority="255">
      <formula>AND(V172&lt;=U172, O172&lt;V172, O172&lt;&gt;"")</formula>
    </cfRule>
  </conditionalFormatting>
  <conditionalFormatting sqref="L172:M172">
    <cfRule type="expression" dxfId="1178" priority="256">
      <formula>AND(S172&lt;=R172, L172&lt;S172, L172&lt;&gt;"")</formula>
    </cfRule>
  </conditionalFormatting>
  <conditionalFormatting sqref="L172">
    <cfRule type="expression" dxfId="1177" priority="257">
      <formula>AND(#REF!&lt;=R172, L172&lt;#REF!, L172&lt;&gt;"")</formula>
    </cfRule>
  </conditionalFormatting>
  <conditionalFormatting sqref="M172">
    <cfRule type="expression" dxfId="1176" priority="258">
      <formula>AND(#REF!&lt;=#REF!, M172&lt;#REF!, M172&lt;&gt;"")</formula>
    </cfRule>
  </conditionalFormatting>
  <conditionalFormatting sqref="L172:M172">
    <cfRule type="expression" dxfId="1175" priority="259">
      <formula>AND(S172&lt;=R172, L172&lt;S172, L172&lt;&gt;"")</formula>
    </cfRule>
  </conditionalFormatting>
  <conditionalFormatting sqref="L175:M175">
    <cfRule type="expression" dxfId="1174" priority="260">
      <formula>AND(S175&lt;=R175, L175&lt;S175, L175&lt;&gt;"")</formula>
    </cfRule>
  </conditionalFormatting>
  <conditionalFormatting sqref="L175">
    <cfRule type="expression" dxfId="1173" priority="261">
      <formula>AND(#REF!&lt;=R175, L175&lt;#REF!, L175&lt;&gt;"")</formula>
    </cfRule>
  </conditionalFormatting>
  <conditionalFormatting sqref="M175">
    <cfRule type="expression" dxfId="1172" priority="262">
      <formula>AND(#REF!&lt;=#REF!, M175&lt;#REF!, M175&lt;&gt;"")</formula>
    </cfRule>
  </conditionalFormatting>
  <conditionalFormatting sqref="L175:M175">
    <cfRule type="expression" dxfId="1171" priority="263">
      <formula>AND(S175&lt;=R175, L175&lt;S175, L175&lt;&gt;"")</formula>
    </cfRule>
  </conditionalFormatting>
  <conditionalFormatting sqref="O175:P175">
    <cfRule type="expression" dxfId="1170" priority="264">
      <formula>AND(V175&lt;=U175, O175&lt;V175, O175&lt;&gt;"")</formula>
    </cfRule>
  </conditionalFormatting>
  <conditionalFormatting sqref="O175">
    <cfRule type="expression" dxfId="1169" priority="265">
      <formula>AND(#REF!&lt;=U175, O175&lt;#REF!, O175&lt;&gt;"")</formula>
    </cfRule>
  </conditionalFormatting>
  <conditionalFormatting sqref="P175">
    <cfRule type="expression" dxfId="1168" priority="266">
      <formula>AND(#REF!&lt;=#REF!, P175&lt;#REF!, P175&lt;&gt;"")</formula>
    </cfRule>
  </conditionalFormatting>
  <conditionalFormatting sqref="O175:P175">
    <cfRule type="expression" dxfId="1167" priority="267">
      <formula>AND(V175&lt;=U175, O175&lt;V175, O175&lt;&gt;"")</formula>
    </cfRule>
  </conditionalFormatting>
  <conditionalFormatting sqref="R175:S175">
    <cfRule type="expression" dxfId="1166" priority="268">
      <formula>AND(Y175&lt;=X175, R175&lt;Y175, R175&lt;&gt;"")</formula>
    </cfRule>
  </conditionalFormatting>
  <conditionalFormatting sqref="R175">
    <cfRule type="expression" dxfId="1165" priority="269">
      <formula>AND(#REF!&lt;=X175, R175&lt;#REF!, R175&lt;&gt;"")</formula>
    </cfRule>
  </conditionalFormatting>
  <conditionalFormatting sqref="S175">
    <cfRule type="expression" dxfId="1164" priority="270">
      <formula>AND(#REF!&lt;=#REF!, S175&lt;#REF!, S175&lt;&gt;"")</formula>
    </cfRule>
  </conditionalFormatting>
  <conditionalFormatting sqref="R175:S175">
    <cfRule type="expression" dxfId="1163" priority="271">
      <formula>AND(Y175&lt;=X175, R175&lt;Y175, R175&lt;&gt;"")</formula>
    </cfRule>
  </conditionalFormatting>
  <conditionalFormatting sqref="R178:S178">
    <cfRule type="expression" dxfId="1162" priority="272">
      <formula>AND(Y178&lt;=X178, R178&lt;Y178, R178&lt;&gt;"")</formula>
    </cfRule>
  </conditionalFormatting>
  <conditionalFormatting sqref="R178">
    <cfRule type="expression" dxfId="1161" priority="273">
      <formula>AND(#REF!&lt;=X178, R178&lt;#REF!, R178&lt;&gt;"")</formula>
    </cfRule>
  </conditionalFormatting>
  <conditionalFormatting sqref="S178">
    <cfRule type="expression" dxfId="1160" priority="274">
      <formula>AND(#REF!&lt;=#REF!, S178&lt;#REF!, S178&lt;&gt;"")</formula>
    </cfRule>
  </conditionalFormatting>
  <conditionalFormatting sqref="R178:S178">
    <cfRule type="expression" dxfId="1159" priority="275">
      <formula>AND(Y178&lt;=X178, R178&lt;Y178, R178&lt;&gt;"")</formula>
    </cfRule>
  </conditionalFormatting>
  <conditionalFormatting sqref="O178">
    <cfRule type="expression" dxfId="1158" priority="276">
      <formula>OR(AND($L178&lt;&gt;2300, $M178&lt;=$L178, OR($O178=2300, $O178&lt;$M178), OR($O178&lt;&gt;"", $R178&lt;&gt;"")), AND($O178&lt;&gt;2300, $P178&lt;=$O178, OR($R178=2300, $R178&lt;$P178), OR($R178&lt;&gt;"", $L178&lt;&gt;"")), AND($R178&lt;&gt;2300, $S178&lt;=$R178, OR($L178=2300, $L178&lt;$S178), OR($L178&lt;&gt;"", $O178&lt;&gt;"")))</formula>
    </cfRule>
  </conditionalFormatting>
  <conditionalFormatting sqref="O178:P178">
    <cfRule type="expression" dxfId="1157" priority="277">
      <formula>AND(V178&lt;=U178, O178&lt;V178, O178&lt;&gt;"")</formula>
    </cfRule>
  </conditionalFormatting>
  <conditionalFormatting sqref="O178">
    <cfRule type="expression" dxfId="1156" priority="278">
      <formula>AND(#REF!&lt;=U178, O178&lt;#REF!, O178&lt;&gt;"")</formula>
    </cfRule>
  </conditionalFormatting>
  <conditionalFormatting sqref="P178">
    <cfRule type="expression" dxfId="1155" priority="279">
      <formula>AND(#REF!&lt;=#REF!, P178&lt;#REF!, P178&lt;&gt;"")</formula>
    </cfRule>
  </conditionalFormatting>
  <conditionalFormatting sqref="O178:P178">
    <cfRule type="expression" dxfId="1154" priority="280">
      <formula>AND(V178&lt;=U178, O178&lt;V178, O178&lt;&gt;"")</formula>
    </cfRule>
  </conditionalFormatting>
  <conditionalFormatting sqref="L178">
    <cfRule type="expression" dxfId="1153" priority="281">
      <formula>OR(AND($L178&lt;&gt;2300, $M178&lt;=$L178, OR($O178=2300, $O178&lt;$M178), OR($O178&lt;&gt;"", $R178&lt;&gt;"")), AND($O178&lt;&gt;2300, $P178&lt;=$O178, OR($R178=2300, $R178&lt;$P178), OR($R178&lt;&gt;"", $L178&lt;&gt;"")), AND($R178&lt;&gt;2300, $S178&lt;=$R178, OR($L178=2300, $L178&lt;$S178), OR($L178&lt;&gt;"", $O178&lt;&gt;"")))</formula>
    </cfRule>
  </conditionalFormatting>
  <conditionalFormatting sqref="L178">
    <cfRule type="expression" dxfId="1152" priority="282">
      <formula>OR(AND($L178&lt;&gt;2300, $M178&lt;=$L178, OR($O178=2300, $O178&lt;$M178), OR($O178&lt;&gt;"", $R178&lt;&gt;"")), AND($O178&lt;&gt;2300, $P178&lt;=$O178, OR($R178=2300, $R178&lt;$P178), OR($R178&lt;&gt;"", $L178&lt;&gt;"")), AND($R178&lt;&gt;2300, $S178&lt;=$R178, OR($L178=2300, $L178&lt;$S178), OR($L178&lt;&gt;"", $O178&lt;&gt;"")))</formula>
    </cfRule>
  </conditionalFormatting>
  <conditionalFormatting sqref="L178:M178">
    <cfRule type="expression" dxfId="1151" priority="283">
      <formula>AND(S178&lt;=R178, L178&lt;S178, L178&lt;&gt;"")</formula>
    </cfRule>
  </conditionalFormatting>
  <conditionalFormatting sqref="L178">
    <cfRule type="expression" dxfId="1150" priority="284">
      <formula>AND(#REF!&lt;=R178, L178&lt;#REF!, L178&lt;&gt;"")</formula>
    </cfRule>
  </conditionalFormatting>
  <conditionalFormatting sqref="M178">
    <cfRule type="expression" dxfId="1149" priority="285">
      <formula>AND(#REF!&lt;=#REF!, M178&lt;#REF!, M178&lt;&gt;"")</formula>
    </cfRule>
  </conditionalFormatting>
  <conditionalFormatting sqref="L178:M178">
    <cfRule type="expression" dxfId="1148" priority="286">
      <formula>AND(S178&lt;=R178, L178&lt;S178, L178&lt;&gt;"")</formula>
    </cfRule>
  </conditionalFormatting>
  <conditionalFormatting sqref="L181">
    <cfRule type="expression" dxfId="1147" priority="287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L181">
    <cfRule type="expression" dxfId="1146" priority="288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L181">
    <cfRule type="expression" dxfId="1145" priority="289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L181:M181">
    <cfRule type="expression" dxfId="1144" priority="290">
      <formula>AND(S181&lt;=R181, L181&lt;S181, L181&lt;&gt;"")</formula>
    </cfRule>
  </conditionalFormatting>
  <conditionalFormatting sqref="L181">
    <cfRule type="expression" dxfId="1143" priority="291">
      <formula>AND(#REF!&lt;=R181, L181&lt;#REF!, L181&lt;&gt;"")</formula>
    </cfRule>
  </conditionalFormatting>
  <conditionalFormatting sqref="M181">
    <cfRule type="expression" dxfId="1142" priority="292">
      <formula>AND(#REF!&lt;=#REF!, M181&lt;#REF!, M181&lt;&gt;"")</formula>
    </cfRule>
  </conditionalFormatting>
  <conditionalFormatting sqref="L181:M181">
    <cfRule type="expression" dxfId="1141" priority="293">
      <formula>AND(S181&lt;=R181, L181&lt;S181, L181&lt;&gt;"")</formula>
    </cfRule>
  </conditionalFormatting>
  <conditionalFormatting sqref="O181">
    <cfRule type="expression" dxfId="1140" priority="294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O181">
    <cfRule type="expression" dxfId="1139" priority="295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O181">
    <cfRule type="expression" dxfId="1138" priority="296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O181:P181">
    <cfRule type="expression" dxfId="1137" priority="297">
      <formula>AND(V181&lt;=U181, O181&lt;V181, O181&lt;&gt;"")</formula>
    </cfRule>
  </conditionalFormatting>
  <conditionalFormatting sqref="O181">
    <cfRule type="expression" dxfId="1136" priority="298">
      <formula>AND(#REF!&lt;=U181, O181&lt;#REF!, O181&lt;&gt;"")</formula>
    </cfRule>
  </conditionalFormatting>
  <conditionalFormatting sqref="P181">
    <cfRule type="expression" dxfId="1135" priority="299">
      <formula>AND(#REF!&lt;=#REF!, P181&lt;#REF!, P181&lt;&gt;"")</formula>
    </cfRule>
  </conditionalFormatting>
  <conditionalFormatting sqref="O181:P181">
    <cfRule type="expression" dxfId="1134" priority="300">
      <formula>AND(V181&lt;=U181, O181&lt;V181, O181&lt;&gt;"")</formula>
    </cfRule>
  </conditionalFormatting>
  <conditionalFormatting sqref="R181:S181">
    <cfRule type="expression" dxfId="1133" priority="301">
      <formula>AND(Y181&lt;=X181, R181&lt;Y181, R181&lt;&gt;"")</formula>
    </cfRule>
  </conditionalFormatting>
  <conditionalFormatting sqref="R181:S181">
    <cfRule type="expression" dxfId="1132" priority="302">
      <formula>AND(Y181&lt;=X181, R181&lt;Y181, R181&lt;&gt;"")</formula>
    </cfRule>
  </conditionalFormatting>
  <conditionalFormatting sqref="R181">
    <cfRule type="expression" dxfId="1131" priority="303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R181">
    <cfRule type="expression" dxfId="1130" priority="304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R181">
    <cfRule type="expression" dxfId="1129" priority="305">
      <formula>OR(AND($L181&lt;&gt;2300, $M181&lt;=$L181, OR($O181=2300, $O181&lt;$M181), OR($O181&lt;&gt;"", $R181&lt;&gt;"")), AND($O181&lt;&gt;2300, $P181&lt;=$O181, OR($R181=2300, $R181&lt;$P181), OR($R181&lt;&gt;"", $L181&lt;&gt;"")), AND($R181&lt;&gt;2300, $S181&lt;=$R181, OR($L181=2300, $L181&lt;$S181), OR($L181&lt;&gt;"", $O181&lt;&gt;"")))</formula>
    </cfRule>
  </conditionalFormatting>
  <conditionalFormatting sqref="R181:S181">
    <cfRule type="expression" dxfId="1128" priority="306">
      <formula>AND(Y181&lt;=X181, R181&lt;Y181, R181&lt;&gt;"")</formula>
    </cfRule>
  </conditionalFormatting>
  <conditionalFormatting sqref="R181">
    <cfRule type="expression" dxfId="1127" priority="307">
      <formula>AND(#REF!&lt;=X181, R181&lt;#REF!, R181&lt;&gt;"")</formula>
    </cfRule>
  </conditionalFormatting>
  <conditionalFormatting sqref="S181">
    <cfRule type="expression" dxfId="1126" priority="308">
      <formula>AND(#REF!&lt;=#REF!, S181&lt;#REF!, S181&lt;&gt;"")</formula>
    </cfRule>
  </conditionalFormatting>
  <conditionalFormatting sqref="R181:S181">
    <cfRule type="expression" dxfId="1125" priority="309">
      <formula>AND(Y181&lt;=X181, R181&lt;Y181, R181&lt;&gt;"")</formula>
    </cfRule>
  </conditionalFormatting>
  <conditionalFormatting sqref="R184">
    <cfRule type="expression" dxfId="1124" priority="310">
      <formula>AND(#REF!&lt;=X184, R184&lt;#REF!, R184&lt;&gt;"")</formula>
    </cfRule>
  </conditionalFormatting>
  <conditionalFormatting sqref="S184">
    <cfRule type="expression" dxfId="1123" priority="311">
      <formula>AND(#REF!&lt;=#REF!, S184&lt;#REF!, S184&lt;&gt;"")</formula>
    </cfRule>
  </conditionalFormatting>
  <conditionalFormatting sqref="R184:S184">
    <cfRule type="expression" dxfId="1122" priority="312">
      <formula>AND(Y184&lt;=X184, R184&lt;Y184, R184&lt;&gt;"")</formula>
    </cfRule>
  </conditionalFormatting>
  <conditionalFormatting sqref="R184:S184">
    <cfRule type="expression" dxfId="1121" priority="313">
      <formula>AND(Y184&lt;=X184, R184&lt;Y184, R184&lt;&gt;"")</formula>
    </cfRule>
  </conditionalFormatting>
  <conditionalFormatting sqref="R184:S184">
    <cfRule type="expression" dxfId="1120" priority="314">
      <formula>AND(Y184&lt;=X184, R184&lt;Y184, R184&lt;&gt;"")</formula>
    </cfRule>
  </conditionalFormatting>
  <conditionalFormatting sqref="R184:S184">
    <cfRule type="expression" dxfId="1119" priority="315">
      <formula>AND(Y184&lt;=X184, R184&lt;Y184, R184&lt;&gt;"")</formula>
    </cfRule>
  </conditionalFormatting>
  <conditionalFormatting sqref="R184">
    <cfRule type="expression" dxfId="1118" priority="316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R184">
    <cfRule type="expression" dxfId="1117" priority="317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R184">
    <cfRule type="expression" dxfId="1116" priority="318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R184:S184">
    <cfRule type="expression" dxfId="1115" priority="319">
      <formula>AND(Y184&lt;=X184, R184&lt;Y184, R184&lt;&gt;"")</formula>
    </cfRule>
  </conditionalFormatting>
  <conditionalFormatting sqref="R184">
    <cfRule type="expression" dxfId="1114" priority="320">
      <formula>AND(#REF!&lt;=X184, R184&lt;#REF!, R184&lt;&gt;"")</formula>
    </cfRule>
  </conditionalFormatting>
  <conditionalFormatting sqref="S184">
    <cfRule type="expression" dxfId="1113" priority="321">
      <formula>AND(#REF!&lt;=#REF!, S184&lt;#REF!, S184&lt;&gt;"")</formula>
    </cfRule>
  </conditionalFormatting>
  <conditionalFormatting sqref="R184:S184">
    <cfRule type="expression" dxfId="1112" priority="322">
      <formula>AND(Y184&lt;=X184, R184&lt;Y184, R184&lt;&gt;"")</formula>
    </cfRule>
  </conditionalFormatting>
  <conditionalFormatting sqref="O184">
    <cfRule type="expression" dxfId="1111" priority="323">
      <formula>AND(#REF!&lt;=U184, O184&lt;#REF!, O184&lt;&gt;"")</formula>
    </cfRule>
  </conditionalFormatting>
  <conditionalFormatting sqref="P184">
    <cfRule type="expression" dxfId="1110" priority="324">
      <formula>AND(#REF!&lt;=#REF!, P184&lt;#REF!, P184&lt;&gt;"")</formula>
    </cfRule>
  </conditionalFormatting>
  <conditionalFormatting sqref="O184:P184">
    <cfRule type="expression" dxfId="1109" priority="325">
      <formula>AND(V184&lt;=U184, O184&lt;V184, O184&lt;&gt;"")</formula>
    </cfRule>
  </conditionalFormatting>
  <conditionalFormatting sqref="O184:P184">
    <cfRule type="expression" dxfId="1108" priority="326">
      <formula>AND(V184&lt;=U184, O184&lt;V184, O184&lt;&gt;"")</formula>
    </cfRule>
  </conditionalFormatting>
  <conditionalFormatting sqref="O184:P184">
    <cfRule type="expression" dxfId="1107" priority="327">
      <formula>AND(V184&lt;=U184, O184&lt;V184, O184&lt;&gt;"")</formula>
    </cfRule>
  </conditionalFormatting>
  <conditionalFormatting sqref="O184:P184">
    <cfRule type="expression" dxfId="1106" priority="328">
      <formula>AND(V184&lt;=U184, O184&lt;V184, O184&lt;&gt;"")</formula>
    </cfRule>
  </conditionalFormatting>
  <conditionalFormatting sqref="O184">
    <cfRule type="expression" dxfId="1105" priority="329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O184">
    <cfRule type="expression" dxfId="1104" priority="330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O184">
    <cfRule type="expression" dxfId="1103" priority="331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O184:P184">
    <cfRule type="expression" dxfId="1102" priority="332">
      <formula>AND(V184&lt;=U184, O184&lt;V184, O184&lt;&gt;"")</formula>
    </cfRule>
  </conditionalFormatting>
  <conditionalFormatting sqref="O184">
    <cfRule type="expression" dxfId="1101" priority="333">
      <formula>AND(#REF!&lt;=U184, O184&lt;#REF!, O184&lt;&gt;"")</formula>
    </cfRule>
  </conditionalFormatting>
  <conditionalFormatting sqref="P184">
    <cfRule type="expression" dxfId="1100" priority="334">
      <formula>AND(#REF!&lt;=#REF!, P184&lt;#REF!, P184&lt;&gt;"")</formula>
    </cfRule>
  </conditionalFormatting>
  <conditionalFormatting sqref="O184:P184">
    <cfRule type="expression" dxfId="1099" priority="335">
      <formula>AND(V184&lt;=U184, O184&lt;V184, O184&lt;&gt;"")</formula>
    </cfRule>
  </conditionalFormatting>
  <conditionalFormatting sqref="L184">
    <cfRule type="expression" dxfId="1098" priority="336">
      <formula>AND(#REF!&lt;=R184, L184&lt;#REF!, L184&lt;&gt;"")</formula>
    </cfRule>
  </conditionalFormatting>
  <conditionalFormatting sqref="M184">
    <cfRule type="expression" dxfId="1097" priority="337">
      <formula>AND(#REF!&lt;=#REF!, M184&lt;#REF!, M184&lt;&gt;"")</formula>
    </cfRule>
  </conditionalFormatting>
  <conditionalFormatting sqref="L184:M184">
    <cfRule type="expression" dxfId="1096" priority="338">
      <formula>AND(S184&lt;=R184, L184&lt;S184, L184&lt;&gt;"")</formula>
    </cfRule>
  </conditionalFormatting>
  <conditionalFormatting sqref="L184:M184">
    <cfRule type="expression" dxfId="1095" priority="339">
      <formula>AND(S184&lt;=R184, L184&lt;S184, L184&lt;&gt;"")</formula>
    </cfRule>
  </conditionalFormatting>
  <conditionalFormatting sqref="L184:M184">
    <cfRule type="expression" dxfId="1094" priority="340">
      <formula>AND(S184&lt;=R184, L184&lt;S184, L184&lt;&gt;"")</formula>
    </cfRule>
  </conditionalFormatting>
  <conditionalFormatting sqref="L184:M184">
    <cfRule type="expression" dxfId="1093" priority="341">
      <formula>AND(S184&lt;=R184, L184&lt;S184, L184&lt;&gt;"")</formula>
    </cfRule>
  </conditionalFormatting>
  <conditionalFormatting sqref="L184">
    <cfRule type="expression" dxfId="1092" priority="342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L184">
    <cfRule type="expression" dxfId="1091" priority="343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L184">
    <cfRule type="expression" dxfId="1090" priority="344">
      <formula>OR(AND($L184&lt;&gt;2300, $M184&lt;=$L184, OR($O184=2300, $O184&lt;$M184), OR($O184&lt;&gt;"", $R184&lt;&gt;"")), AND($O184&lt;&gt;2300, $P184&lt;=$O184, OR($R184=2300, $R184&lt;$P184), OR($R184&lt;&gt;"", $L184&lt;&gt;"")), AND($R184&lt;&gt;2300, $S184&lt;=$R184, OR($L184=2300, $L184&lt;$S184), OR($L184&lt;&gt;"", $O184&lt;&gt;"")))</formula>
    </cfRule>
  </conditionalFormatting>
  <conditionalFormatting sqref="L184:M184">
    <cfRule type="expression" dxfId="1089" priority="345">
      <formula>AND(S184&lt;=R184, L184&lt;S184, L184&lt;&gt;"")</formula>
    </cfRule>
  </conditionalFormatting>
  <conditionalFormatting sqref="L184">
    <cfRule type="expression" dxfId="1088" priority="346">
      <formula>AND(#REF!&lt;=R184, L184&lt;#REF!, L184&lt;&gt;"")</formula>
    </cfRule>
  </conditionalFormatting>
  <conditionalFormatting sqref="M184">
    <cfRule type="expression" dxfId="1087" priority="347">
      <formula>AND(#REF!&lt;=#REF!, M184&lt;#REF!, M184&lt;&gt;"")</formula>
    </cfRule>
  </conditionalFormatting>
  <conditionalFormatting sqref="L184:M184">
    <cfRule type="expression" dxfId="1086" priority="348">
      <formula>AND(S184&lt;=R184, L184&lt;S184, L184&lt;&gt;"")</formula>
    </cfRule>
  </conditionalFormatting>
  <conditionalFormatting sqref="L187">
    <cfRule type="expression" dxfId="1085" priority="349">
      <formula>AND(#REF!&lt;=R187, L187&lt;#REF!, L187&lt;&gt;"")</formula>
    </cfRule>
  </conditionalFormatting>
  <conditionalFormatting sqref="M187">
    <cfRule type="expression" dxfId="1084" priority="350">
      <formula>AND(#REF!&lt;=#REF!, M187&lt;#REF!, M187&lt;&gt;"")</formula>
    </cfRule>
  </conditionalFormatting>
  <conditionalFormatting sqref="L187:M187">
    <cfRule type="expression" dxfId="1083" priority="351">
      <formula>AND(S187&lt;=R187, L187&lt;S187, L187&lt;&gt;"")</formula>
    </cfRule>
  </conditionalFormatting>
  <conditionalFormatting sqref="L187:M187">
    <cfRule type="expression" dxfId="1082" priority="352">
      <formula>AND(S187&lt;=R187, L187&lt;S187, L187&lt;&gt;"")</formula>
    </cfRule>
  </conditionalFormatting>
  <conditionalFormatting sqref="L187:M187">
    <cfRule type="expression" dxfId="1081" priority="353">
      <formula>AND(S187&lt;=R187, L187&lt;S187, L187&lt;&gt;"")</formula>
    </cfRule>
  </conditionalFormatting>
  <conditionalFormatting sqref="L187:M187">
    <cfRule type="expression" dxfId="1080" priority="354">
      <formula>AND(S187&lt;=R187, L187&lt;S187, L187&lt;&gt;"")</formula>
    </cfRule>
  </conditionalFormatting>
  <conditionalFormatting sqref="L187">
    <cfRule type="expression" dxfId="1079" priority="355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L187">
    <cfRule type="expression" dxfId="1078" priority="356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L187">
    <cfRule type="expression" dxfId="1077" priority="357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L187:M187">
    <cfRule type="expression" dxfId="1076" priority="358">
      <formula>AND(S187&lt;=R187, L187&lt;S187, L187&lt;&gt;"")</formula>
    </cfRule>
  </conditionalFormatting>
  <conditionalFormatting sqref="L187">
    <cfRule type="expression" dxfId="1075" priority="359">
      <formula>AND(#REF!&lt;=R187, L187&lt;#REF!, L187&lt;&gt;"")</formula>
    </cfRule>
  </conditionalFormatting>
  <conditionalFormatting sqref="M187">
    <cfRule type="expression" dxfId="1074" priority="360">
      <formula>AND(#REF!&lt;=#REF!, M187&lt;#REF!, M187&lt;&gt;"")</formula>
    </cfRule>
  </conditionalFormatting>
  <conditionalFormatting sqref="L187:M187">
    <cfRule type="expression" dxfId="1073" priority="361">
      <formula>AND(S187&lt;=R187, L187&lt;S187, L187&lt;&gt;"")</formula>
    </cfRule>
  </conditionalFormatting>
  <conditionalFormatting sqref="O187">
    <cfRule type="expression" dxfId="1072" priority="362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O187">
    <cfRule type="expression" dxfId="1071" priority="363">
      <formula>AND(#REF!&lt;=U187, O187&lt;#REF!, O187&lt;&gt;"")</formula>
    </cfRule>
  </conditionalFormatting>
  <conditionalFormatting sqref="P187">
    <cfRule type="expression" dxfId="1070" priority="364">
      <formula>AND(#REF!&lt;=#REF!, P187&lt;#REF!, P187&lt;&gt;"")</formula>
    </cfRule>
  </conditionalFormatting>
  <conditionalFormatting sqref="O187:P187">
    <cfRule type="expression" dxfId="1069" priority="365">
      <formula>AND(V187&lt;=U187, O187&lt;V187, O187&lt;&gt;"")</formula>
    </cfRule>
  </conditionalFormatting>
  <conditionalFormatting sqref="O187:P187">
    <cfRule type="expression" dxfId="1068" priority="366">
      <formula>AND(V187&lt;=U187, O187&lt;V187, O187&lt;&gt;"")</formula>
    </cfRule>
  </conditionalFormatting>
  <conditionalFormatting sqref="O187:P187">
    <cfRule type="expression" dxfId="1067" priority="367">
      <formula>AND(V187&lt;=U187, O187&lt;V187, O187&lt;&gt;"")</formula>
    </cfRule>
  </conditionalFormatting>
  <conditionalFormatting sqref="O187:P187">
    <cfRule type="expression" dxfId="1066" priority="368">
      <formula>AND(V187&lt;=U187, O187&lt;V187, O187&lt;&gt;"")</formula>
    </cfRule>
  </conditionalFormatting>
  <conditionalFormatting sqref="O187">
    <cfRule type="expression" dxfId="1065" priority="369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O187">
    <cfRule type="expression" dxfId="1064" priority="370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O187">
    <cfRule type="expression" dxfId="1063" priority="371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O187:P187">
    <cfRule type="expression" dxfId="1062" priority="372">
      <formula>AND(V187&lt;=U187, O187&lt;V187, O187&lt;&gt;"")</formula>
    </cfRule>
  </conditionalFormatting>
  <conditionalFormatting sqref="O187">
    <cfRule type="expression" dxfId="1061" priority="373">
      <formula>AND(#REF!&lt;=U187, O187&lt;#REF!, O187&lt;&gt;"")</formula>
    </cfRule>
  </conditionalFormatting>
  <conditionalFormatting sqref="P187">
    <cfRule type="expression" dxfId="1060" priority="374">
      <formula>AND(#REF!&lt;=#REF!, P187&lt;#REF!, P187&lt;&gt;"")</formula>
    </cfRule>
  </conditionalFormatting>
  <conditionalFormatting sqref="O187:P187">
    <cfRule type="expression" dxfId="1059" priority="375">
      <formula>AND(V187&lt;=U187, O187&lt;V187, O187&lt;&gt;"")</formula>
    </cfRule>
  </conditionalFormatting>
  <conditionalFormatting sqref="R187">
    <cfRule type="expression" dxfId="1058" priority="376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7">
    <cfRule type="expression" dxfId="1057" priority="377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7">
    <cfRule type="expression" dxfId="1056" priority="378">
      <formula>AND(#REF!&lt;=X187, R187&lt;#REF!, R187&lt;&gt;"")</formula>
    </cfRule>
  </conditionalFormatting>
  <conditionalFormatting sqref="S187">
    <cfRule type="expression" dxfId="1055" priority="379">
      <formula>AND(#REF!&lt;=#REF!, S187&lt;#REF!, S187&lt;&gt;"")</formula>
    </cfRule>
  </conditionalFormatting>
  <conditionalFormatting sqref="R187:S187">
    <cfRule type="expression" dxfId="1054" priority="380">
      <formula>AND(Y187&lt;=X187, R187&lt;Y187, R187&lt;&gt;"")</formula>
    </cfRule>
  </conditionalFormatting>
  <conditionalFormatting sqref="R187:S187">
    <cfRule type="expression" dxfId="1053" priority="381">
      <formula>AND(Y187&lt;=X187, R187&lt;Y187, R187&lt;&gt;"")</formula>
    </cfRule>
  </conditionalFormatting>
  <conditionalFormatting sqref="R187:S187">
    <cfRule type="expression" dxfId="1052" priority="382">
      <formula>AND(Y187&lt;=X187, R187&lt;Y187, R187&lt;&gt;"")</formula>
    </cfRule>
  </conditionalFormatting>
  <conditionalFormatting sqref="R187:S187">
    <cfRule type="expression" dxfId="1051" priority="383">
      <formula>AND(Y187&lt;=X187, R187&lt;Y187, R187&lt;&gt;"")</formula>
    </cfRule>
  </conditionalFormatting>
  <conditionalFormatting sqref="R187">
    <cfRule type="expression" dxfId="1050" priority="384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7">
    <cfRule type="expression" dxfId="1049" priority="385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7">
    <cfRule type="expression" dxfId="1048" priority="386">
      <formula>OR(AND($L187&lt;&gt;2300, $M187&lt;=$L187, OR($O187=2300, $O187&lt;$M187), OR($O187&lt;&gt;"", $R187&lt;&gt;"")), AND($O187&lt;&gt;2300, $P187&lt;=$O187, OR($R187=2300, $R187&lt;$P187), OR($R187&lt;&gt;"", $L187&lt;&gt;"")), AND($R187&lt;&gt;2300, $S187&lt;=$R187, OR($L187=2300, $L187&lt;$S187), OR($L187&lt;&gt;"", $O187&lt;&gt;"")))</formula>
    </cfRule>
  </conditionalFormatting>
  <conditionalFormatting sqref="R187:S187">
    <cfRule type="expression" dxfId="1047" priority="387">
      <formula>AND(Y187&lt;=X187, R187&lt;Y187, R187&lt;&gt;"")</formula>
    </cfRule>
  </conditionalFormatting>
  <conditionalFormatting sqref="R187">
    <cfRule type="expression" dxfId="1046" priority="388">
      <formula>AND(#REF!&lt;=X187, R187&lt;#REF!, R187&lt;&gt;"")</formula>
    </cfRule>
  </conditionalFormatting>
  <conditionalFormatting sqref="S187">
    <cfRule type="expression" dxfId="1045" priority="389">
      <formula>AND(#REF!&lt;=#REF!, S187&lt;#REF!, S187&lt;&gt;"")</formula>
    </cfRule>
  </conditionalFormatting>
  <conditionalFormatting sqref="R187:S187">
    <cfRule type="expression" dxfId="1044" priority="390">
      <formula>AND(Y187&lt;=X187, R187&lt;Y187, R187&lt;&gt;"")</formula>
    </cfRule>
  </conditionalFormatting>
  <conditionalFormatting sqref="R190">
    <cfRule type="expression" dxfId="1043" priority="391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">
    <cfRule type="expression" dxfId="1042" priority="392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">
    <cfRule type="expression" dxfId="1041" priority="393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">
    <cfRule type="expression" dxfId="1040" priority="394">
      <formula>AND(#REF!&lt;=X190, R190&lt;#REF!, R190&lt;&gt;"")</formula>
    </cfRule>
  </conditionalFormatting>
  <conditionalFormatting sqref="S190">
    <cfRule type="expression" dxfId="1039" priority="395">
      <formula>AND(#REF!&lt;=#REF!, S190&lt;#REF!, S190&lt;&gt;"")</formula>
    </cfRule>
  </conditionalFormatting>
  <conditionalFormatting sqref="R190:S190">
    <cfRule type="expression" dxfId="1038" priority="396">
      <formula>AND(Y190&lt;=X190, R190&lt;Y190, R190&lt;&gt;"")</formula>
    </cfRule>
  </conditionalFormatting>
  <conditionalFormatting sqref="R190:S190">
    <cfRule type="expression" dxfId="1037" priority="397">
      <formula>AND(Y190&lt;=X190, R190&lt;Y190, R190&lt;&gt;"")</formula>
    </cfRule>
  </conditionalFormatting>
  <conditionalFormatting sqref="R190:S190">
    <cfRule type="expression" dxfId="1036" priority="398">
      <formula>AND(Y190&lt;=X190, R190&lt;Y190, R190&lt;&gt;"")</formula>
    </cfRule>
  </conditionalFormatting>
  <conditionalFormatting sqref="R190:S190">
    <cfRule type="expression" dxfId="1035" priority="399">
      <formula>AND(Y190&lt;=X190, R190&lt;Y190, R190&lt;&gt;"")</formula>
    </cfRule>
  </conditionalFormatting>
  <conditionalFormatting sqref="R190">
    <cfRule type="expression" dxfId="1034" priority="400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">
    <cfRule type="expression" dxfId="1033" priority="401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">
    <cfRule type="expression" dxfId="1032" priority="402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R190:S190">
    <cfRule type="expression" dxfId="1031" priority="403">
      <formula>AND(Y190&lt;=X190, R190&lt;Y190, R190&lt;&gt;"")</formula>
    </cfRule>
  </conditionalFormatting>
  <conditionalFormatting sqref="R190">
    <cfRule type="expression" dxfId="1030" priority="404">
      <formula>AND(#REF!&lt;=X190, R190&lt;#REF!, R190&lt;&gt;"")</formula>
    </cfRule>
  </conditionalFormatting>
  <conditionalFormatting sqref="S190">
    <cfRule type="expression" dxfId="1029" priority="405">
      <formula>AND(#REF!&lt;=#REF!, S190&lt;#REF!, S190&lt;&gt;"")</formula>
    </cfRule>
  </conditionalFormatting>
  <conditionalFormatting sqref="R190:S190">
    <cfRule type="expression" dxfId="1028" priority="406">
      <formula>AND(Y190&lt;=X190, R190&lt;Y190, R190&lt;&gt;"")</formula>
    </cfRule>
  </conditionalFormatting>
  <conditionalFormatting sqref="O190">
    <cfRule type="expression" dxfId="1027" priority="407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26" priority="408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25" priority="409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24" priority="410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23" priority="411">
      <formula>AND(#REF!&lt;=U190, O190&lt;#REF!, O190&lt;&gt;"")</formula>
    </cfRule>
  </conditionalFormatting>
  <conditionalFormatting sqref="P190">
    <cfRule type="expression" dxfId="1022" priority="412">
      <formula>AND(#REF!&lt;=#REF!, P190&lt;#REF!, P190&lt;&gt;"")</formula>
    </cfRule>
  </conditionalFormatting>
  <conditionalFormatting sqref="O190:P190">
    <cfRule type="expression" dxfId="1021" priority="413">
      <formula>AND(V190&lt;=U190, O190&lt;V190, O190&lt;&gt;"")</formula>
    </cfRule>
  </conditionalFormatting>
  <conditionalFormatting sqref="O190:P190">
    <cfRule type="expression" dxfId="1020" priority="414">
      <formula>AND(V190&lt;=U190, O190&lt;V190, O190&lt;&gt;"")</formula>
    </cfRule>
  </conditionalFormatting>
  <conditionalFormatting sqref="O190:P190">
    <cfRule type="expression" dxfId="1019" priority="415">
      <formula>AND(V190&lt;=U190, O190&lt;V190, O190&lt;&gt;"")</formula>
    </cfRule>
  </conditionalFormatting>
  <conditionalFormatting sqref="O190:P190">
    <cfRule type="expression" dxfId="1018" priority="416">
      <formula>AND(V190&lt;=U190, O190&lt;V190, O190&lt;&gt;"")</formula>
    </cfRule>
  </conditionalFormatting>
  <conditionalFormatting sqref="O190">
    <cfRule type="expression" dxfId="1017" priority="417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16" priority="418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">
    <cfRule type="expression" dxfId="1015" priority="419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O190:P190">
    <cfRule type="expression" dxfId="1014" priority="420">
      <formula>AND(V190&lt;=U190, O190&lt;V190, O190&lt;&gt;"")</formula>
    </cfRule>
  </conditionalFormatting>
  <conditionalFormatting sqref="O190">
    <cfRule type="expression" dxfId="1013" priority="421">
      <formula>AND(#REF!&lt;=U190, O190&lt;#REF!, O190&lt;&gt;"")</formula>
    </cfRule>
  </conditionalFormatting>
  <conditionalFormatting sqref="P190">
    <cfRule type="expression" dxfId="1012" priority="422">
      <formula>AND(#REF!&lt;=#REF!, P190&lt;#REF!, P190&lt;&gt;"")</formula>
    </cfRule>
  </conditionalFormatting>
  <conditionalFormatting sqref="O190:P190">
    <cfRule type="expression" dxfId="1011" priority="423">
      <formula>AND(V190&lt;=U190, O190&lt;V190, O190&lt;&gt;"")</formula>
    </cfRule>
  </conditionalFormatting>
  <conditionalFormatting sqref="L190">
    <cfRule type="expression" dxfId="1010" priority="424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1009" priority="425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1008" priority="426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1007" priority="427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1006" priority="428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1005" priority="429">
      <formula>AND(#REF!&lt;=R190, L190&lt;#REF!, L190&lt;&gt;"")</formula>
    </cfRule>
  </conditionalFormatting>
  <conditionalFormatting sqref="M190">
    <cfRule type="expression" dxfId="1004" priority="430">
      <formula>AND(#REF!&lt;=#REF!, M190&lt;#REF!, M190&lt;&gt;"")</formula>
    </cfRule>
  </conditionalFormatting>
  <conditionalFormatting sqref="L190:M190">
    <cfRule type="expression" dxfId="1003" priority="431">
      <formula>AND(S190&lt;=R190, L190&lt;S190, L190&lt;&gt;"")</formula>
    </cfRule>
  </conditionalFormatting>
  <conditionalFormatting sqref="L190:M190">
    <cfRule type="expression" dxfId="1002" priority="432">
      <formula>AND(S190&lt;=R190, L190&lt;S190, L190&lt;&gt;"")</formula>
    </cfRule>
  </conditionalFormatting>
  <conditionalFormatting sqref="L190:M190">
    <cfRule type="expression" dxfId="1001" priority="433">
      <formula>AND(S190&lt;=R190, L190&lt;S190, L190&lt;&gt;"")</formula>
    </cfRule>
  </conditionalFormatting>
  <conditionalFormatting sqref="L190:M190">
    <cfRule type="expression" dxfId="1000" priority="434">
      <formula>AND(S190&lt;=R190, L190&lt;S190, L190&lt;&gt;"")</formula>
    </cfRule>
  </conditionalFormatting>
  <conditionalFormatting sqref="L190">
    <cfRule type="expression" dxfId="999" priority="435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998" priority="436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">
    <cfRule type="expression" dxfId="997" priority="437">
      <formula>OR(AND($L190&lt;&gt;2300, $M190&lt;=$L190, OR($O190=2300, $O190&lt;$M190), OR($O190&lt;&gt;"", $R190&lt;&gt;"")), AND($O190&lt;&gt;2300, $P190&lt;=$O190, OR($R190=2300, $R190&lt;$P190), OR($R190&lt;&gt;"", $L190&lt;&gt;"")), AND($R190&lt;&gt;2300, $S190&lt;=$R190, OR($L190=2300, $L190&lt;$S190), OR($L190&lt;&gt;"", $O190&lt;&gt;"")))</formula>
    </cfRule>
  </conditionalFormatting>
  <conditionalFormatting sqref="L190:M190">
    <cfRule type="expression" dxfId="996" priority="438">
      <formula>AND(S190&lt;=R190, L190&lt;S190, L190&lt;&gt;"")</formula>
    </cfRule>
  </conditionalFormatting>
  <conditionalFormatting sqref="L190">
    <cfRule type="expression" dxfId="995" priority="439">
      <formula>AND(#REF!&lt;=R190, L190&lt;#REF!, L190&lt;&gt;"")</formula>
    </cfRule>
  </conditionalFormatting>
  <conditionalFormatting sqref="M190">
    <cfRule type="expression" dxfId="994" priority="440">
      <formula>AND(#REF!&lt;=#REF!, M190&lt;#REF!, M190&lt;&gt;"")</formula>
    </cfRule>
  </conditionalFormatting>
  <conditionalFormatting sqref="L190:M190">
    <cfRule type="expression" dxfId="993" priority="441">
      <formula>AND(S190&lt;=R190, L190&lt;S190, L190&lt;&gt;"")</formula>
    </cfRule>
  </conditionalFormatting>
  <conditionalFormatting sqref="L193">
    <cfRule type="expression" dxfId="992" priority="442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91" priority="443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90" priority="44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89" priority="445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88" priority="446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87" priority="447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86" priority="448">
      <formula>AND(#REF!&lt;=R193, L193&lt;#REF!, L193&lt;&gt;"")</formula>
    </cfRule>
  </conditionalFormatting>
  <conditionalFormatting sqref="M193">
    <cfRule type="expression" dxfId="985" priority="449">
      <formula>AND(#REF!&lt;=#REF!, M193&lt;#REF!, M193&lt;&gt;"")</formula>
    </cfRule>
  </conditionalFormatting>
  <conditionalFormatting sqref="L193:M193">
    <cfRule type="expression" dxfId="984" priority="450">
      <formula>AND(S193&lt;=R193, L193&lt;S193, L193&lt;&gt;"")</formula>
    </cfRule>
  </conditionalFormatting>
  <conditionalFormatting sqref="L193:M193">
    <cfRule type="expression" dxfId="983" priority="451">
      <formula>AND(S193&lt;=R193, L193&lt;S193, L193&lt;&gt;"")</formula>
    </cfRule>
  </conditionalFormatting>
  <conditionalFormatting sqref="L193:M193">
    <cfRule type="expression" dxfId="982" priority="452">
      <formula>AND(S193&lt;=R193, L193&lt;S193, L193&lt;&gt;"")</formula>
    </cfRule>
  </conditionalFormatting>
  <conditionalFormatting sqref="L193:M193">
    <cfRule type="expression" dxfId="981" priority="453">
      <formula>AND(S193&lt;=R193, L193&lt;S193, L193&lt;&gt;"")</formula>
    </cfRule>
  </conditionalFormatting>
  <conditionalFormatting sqref="L193">
    <cfRule type="expression" dxfId="980" priority="45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79" priority="455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">
    <cfRule type="expression" dxfId="978" priority="456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L193:M193">
    <cfRule type="expression" dxfId="977" priority="457">
      <formula>AND(S193&lt;=R193, L193&lt;S193, L193&lt;&gt;"")</formula>
    </cfRule>
  </conditionalFormatting>
  <conditionalFormatting sqref="L193">
    <cfRule type="expression" dxfId="976" priority="458">
      <formula>AND(#REF!&lt;=R193, L193&lt;#REF!, L193&lt;&gt;"")</formula>
    </cfRule>
  </conditionalFormatting>
  <conditionalFormatting sqref="M193">
    <cfRule type="expression" dxfId="975" priority="459">
      <formula>AND(#REF!&lt;=#REF!, M193&lt;#REF!, M193&lt;&gt;"")</formula>
    </cfRule>
  </conditionalFormatting>
  <conditionalFormatting sqref="L193:M193">
    <cfRule type="expression" dxfId="974" priority="460">
      <formula>AND(S193&lt;=R193, L193&lt;S193, L193&lt;&gt;"")</formula>
    </cfRule>
  </conditionalFormatting>
  <conditionalFormatting sqref="O193">
    <cfRule type="expression" dxfId="973" priority="461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72" priority="462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71" priority="463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70" priority="46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69" priority="465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68" priority="466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67" priority="467">
      <formula>AND(#REF!&lt;=U193, O193&lt;#REF!, O193&lt;&gt;"")</formula>
    </cfRule>
  </conditionalFormatting>
  <conditionalFormatting sqref="P193">
    <cfRule type="expression" dxfId="966" priority="468">
      <formula>AND(#REF!&lt;=#REF!, P193&lt;#REF!, P193&lt;&gt;"")</formula>
    </cfRule>
  </conditionalFormatting>
  <conditionalFormatting sqref="O193:P193">
    <cfRule type="expression" dxfId="965" priority="469">
      <formula>AND(V193&lt;=U193, O193&lt;V193, O193&lt;&gt;"")</formula>
    </cfRule>
  </conditionalFormatting>
  <conditionalFormatting sqref="O193:P193">
    <cfRule type="expression" dxfId="964" priority="470">
      <formula>AND(V193&lt;=U193, O193&lt;V193, O193&lt;&gt;"")</formula>
    </cfRule>
  </conditionalFormatting>
  <conditionalFormatting sqref="O193:P193">
    <cfRule type="expression" dxfId="963" priority="471">
      <formula>AND(V193&lt;=U193, O193&lt;V193, O193&lt;&gt;"")</formula>
    </cfRule>
  </conditionalFormatting>
  <conditionalFormatting sqref="O193:P193">
    <cfRule type="expression" dxfId="962" priority="472">
      <formula>AND(V193&lt;=U193, O193&lt;V193, O193&lt;&gt;"")</formula>
    </cfRule>
  </conditionalFormatting>
  <conditionalFormatting sqref="O193">
    <cfRule type="expression" dxfId="961" priority="473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60" priority="47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">
    <cfRule type="expression" dxfId="959" priority="475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O193:P193">
    <cfRule type="expression" dxfId="958" priority="476">
      <formula>AND(V193&lt;=U193, O193&lt;V193, O193&lt;&gt;"")</formula>
    </cfRule>
  </conditionalFormatting>
  <conditionalFormatting sqref="O193">
    <cfRule type="expression" dxfId="957" priority="477">
      <formula>AND(#REF!&lt;=U193, O193&lt;#REF!, O193&lt;&gt;"")</formula>
    </cfRule>
  </conditionalFormatting>
  <conditionalFormatting sqref="P193">
    <cfRule type="expression" dxfId="956" priority="478">
      <formula>AND(#REF!&lt;=#REF!, P193&lt;#REF!, P193&lt;&gt;"")</formula>
    </cfRule>
  </conditionalFormatting>
  <conditionalFormatting sqref="O193:P193">
    <cfRule type="expression" dxfId="955" priority="479">
      <formula>AND(V193&lt;=U193, O193&lt;V193, O193&lt;&gt;"")</formula>
    </cfRule>
  </conditionalFormatting>
  <conditionalFormatting sqref="R193">
    <cfRule type="expression" dxfId="954" priority="480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53" priority="481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52" priority="482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51" priority="483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50" priority="48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49" priority="485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48" priority="486">
      <formula>AND(#REF!&lt;=X193, R193&lt;#REF!, R193&lt;&gt;"")</formula>
    </cfRule>
  </conditionalFormatting>
  <conditionalFormatting sqref="S193">
    <cfRule type="expression" dxfId="947" priority="487">
      <formula>AND(#REF!&lt;=#REF!, S193&lt;#REF!, S193&lt;&gt;"")</formula>
    </cfRule>
  </conditionalFormatting>
  <conditionalFormatting sqref="R193:S193">
    <cfRule type="expression" dxfId="946" priority="488">
      <formula>AND(Y193&lt;=X193, R193&lt;Y193, R193&lt;&gt;"")</formula>
    </cfRule>
  </conditionalFormatting>
  <conditionalFormatting sqref="R193:S193">
    <cfRule type="expression" dxfId="945" priority="489">
      <formula>AND(Y193&lt;=X193, R193&lt;Y193, R193&lt;&gt;"")</formula>
    </cfRule>
  </conditionalFormatting>
  <conditionalFormatting sqref="R193:S193">
    <cfRule type="expression" dxfId="944" priority="490">
      <formula>AND(Y193&lt;=X193, R193&lt;Y193, R193&lt;&gt;"")</formula>
    </cfRule>
  </conditionalFormatting>
  <conditionalFormatting sqref="R193:S193">
    <cfRule type="expression" dxfId="943" priority="491">
      <formula>AND(Y193&lt;=X193, R193&lt;Y193, R193&lt;&gt;"")</formula>
    </cfRule>
  </conditionalFormatting>
  <conditionalFormatting sqref="R193">
    <cfRule type="expression" dxfId="942" priority="492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41" priority="493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">
    <cfRule type="expression" dxfId="940" priority="494">
      <formula>OR(AND($L193&lt;&gt;2300, $M193&lt;=$L193, OR($O193=2300, $O193&lt;$M193), OR($O193&lt;&gt;"", $R193&lt;&gt;"")), AND($O193&lt;&gt;2300, $P193&lt;=$O193, OR($R193=2300, $R193&lt;$P193), OR($R193&lt;&gt;"", $L193&lt;&gt;"")), AND($R193&lt;&gt;2300, $S193&lt;=$R193, OR($L193=2300, $L193&lt;$S193), OR($L193&lt;&gt;"", $O193&lt;&gt;"")))</formula>
    </cfRule>
  </conditionalFormatting>
  <conditionalFormatting sqref="R193:S193">
    <cfRule type="expression" dxfId="939" priority="495">
      <formula>AND(Y193&lt;=X193, R193&lt;Y193, R193&lt;&gt;"")</formula>
    </cfRule>
  </conditionalFormatting>
  <conditionalFormatting sqref="R193">
    <cfRule type="expression" dxfId="938" priority="496">
      <formula>AND(#REF!&lt;=X193, R193&lt;#REF!, R193&lt;&gt;"")</formula>
    </cfRule>
  </conditionalFormatting>
  <conditionalFormatting sqref="S193">
    <cfRule type="expression" dxfId="937" priority="497">
      <formula>AND(#REF!&lt;=#REF!, S193&lt;#REF!, S193&lt;&gt;"")</formula>
    </cfRule>
  </conditionalFormatting>
  <conditionalFormatting sqref="R193:S193">
    <cfRule type="expression" dxfId="936" priority="498">
      <formula>AND(Y193&lt;=X193, R193&lt;Y193, R193&lt;&gt;"")</formula>
    </cfRule>
  </conditionalFormatting>
  <conditionalFormatting sqref="R196">
    <cfRule type="expression" dxfId="935" priority="499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34" priority="500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33" priority="501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32" priority="50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31" priority="50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30" priority="504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29" priority="505">
      <formula>AND(#REF!&lt;=X196, R196&lt;#REF!, R196&lt;&gt;"")</formula>
    </cfRule>
  </conditionalFormatting>
  <conditionalFormatting sqref="S196">
    <cfRule type="expression" dxfId="928" priority="506">
      <formula>AND(#REF!&lt;=#REF!, S196&lt;#REF!, S196&lt;&gt;"")</formula>
    </cfRule>
  </conditionalFormatting>
  <conditionalFormatting sqref="R196:S196">
    <cfRule type="expression" dxfId="927" priority="507">
      <formula>AND(Y196&lt;=X196, R196&lt;Y196, R196&lt;&gt;"")</formula>
    </cfRule>
  </conditionalFormatting>
  <conditionalFormatting sqref="R196:S196">
    <cfRule type="expression" dxfId="926" priority="508">
      <formula>AND(Y196&lt;=X196, R196&lt;Y196, R196&lt;&gt;"")</formula>
    </cfRule>
  </conditionalFormatting>
  <conditionalFormatting sqref="R196:S196">
    <cfRule type="expression" dxfId="925" priority="509">
      <formula>AND(Y196&lt;=X196, R196&lt;Y196, R196&lt;&gt;"")</formula>
    </cfRule>
  </conditionalFormatting>
  <conditionalFormatting sqref="R196:S196">
    <cfRule type="expression" dxfId="924" priority="510">
      <formula>AND(Y196&lt;=X196, R196&lt;Y196, R196&lt;&gt;"")</formula>
    </cfRule>
  </conditionalFormatting>
  <conditionalFormatting sqref="R196">
    <cfRule type="expression" dxfId="923" priority="511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22" priority="51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">
    <cfRule type="expression" dxfId="921" priority="51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R196:S196">
    <cfRule type="expression" dxfId="920" priority="514">
      <formula>AND(Y196&lt;=X196, R196&lt;Y196, R196&lt;&gt;"")</formula>
    </cfRule>
  </conditionalFormatting>
  <conditionalFormatting sqref="R196">
    <cfRule type="expression" dxfId="919" priority="515">
      <formula>AND(#REF!&lt;=X196, R196&lt;#REF!, R196&lt;&gt;"")</formula>
    </cfRule>
  </conditionalFormatting>
  <conditionalFormatting sqref="S196">
    <cfRule type="expression" dxfId="918" priority="516">
      <formula>AND(#REF!&lt;=#REF!, S196&lt;#REF!, S196&lt;&gt;"")</formula>
    </cfRule>
  </conditionalFormatting>
  <conditionalFormatting sqref="R196:S196">
    <cfRule type="expression" dxfId="917" priority="517">
      <formula>AND(Y196&lt;=X196, R196&lt;Y196, R196&lt;&gt;"")</formula>
    </cfRule>
  </conditionalFormatting>
  <conditionalFormatting sqref="O196">
    <cfRule type="expression" dxfId="916" priority="518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5" priority="519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4" priority="520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3" priority="521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2" priority="52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1" priority="52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10" priority="524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09" priority="525">
      <formula>AND(#REF!&lt;=U196, O196&lt;#REF!, O196&lt;&gt;"")</formula>
    </cfRule>
  </conditionalFormatting>
  <conditionalFormatting sqref="P196">
    <cfRule type="expression" dxfId="908" priority="526">
      <formula>AND(#REF!&lt;=#REF!, P196&lt;#REF!, P196&lt;&gt;"")</formula>
    </cfRule>
  </conditionalFormatting>
  <conditionalFormatting sqref="O196:P196">
    <cfRule type="expression" dxfId="907" priority="527">
      <formula>AND(V196&lt;=U196, O196&lt;V196, O196&lt;&gt;"")</formula>
    </cfRule>
  </conditionalFormatting>
  <conditionalFormatting sqref="O196:P196">
    <cfRule type="expression" dxfId="906" priority="528">
      <formula>AND(V196&lt;=U196, O196&lt;V196, O196&lt;&gt;"")</formula>
    </cfRule>
  </conditionalFormatting>
  <conditionalFormatting sqref="O196:P196">
    <cfRule type="expression" dxfId="905" priority="529">
      <formula>AND(V196&lt;=U196, O196&lt;V196, O196&lt;&gt;"")</formula>
    </cfRule>
  </conditionalFormatting>
  <conditionalFormatting sqref="O196:P196">
    <cfRule type="expression" dxfId="904" priority="530">
      <formula>AND(V196&lt;=U196, O196&lt;V196, O196&lt;&gt;"")</formula>
    </cfRule>
  </conditionalFormatting>
  <conditionalFormatting sqref="O196">
    <cfRule type="expression" dxfId="903" priority="531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02" priority="53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">
    <cfRule type="expression" dxfId="901" priority="53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O196:P196">
    <cfRule type="expression" dxfId="900" priority="534">
      <formula>AND(V196&lt;=U196, O196&lt;V196, O196&lt;&gt;"")</formula>
    </cfRule>
  </conditionalFormatting>
  <conditionalFormatting sqref="O196">
    <cfRule type="expression" dxfId="899" priority="535">
      <formula>AND(#REF!&lt;=U196, O196&lt;#REF!, O196&lt;&gt;"")</formula>
    </cfRule>
  </conditionalFormatting>
  <conditionalFormatting sqref="P196">
    <cfRule type="expression" dxfId="898" priority="536">
      <formula>AND(#REF!&lt;=#REF!, P196&lt;#REF!, P196&lt;&gt;"")</formula>
    </cfRule>
  </conditionalFormatting>
  <conditionalFormatting sqref="O196:P196">
    <cfRule type="expression" dxfId="897" priority="537">
      <formula>AND(V196&lt;=U196, O196&lt;V196, O196&lt;&gt;"")</formula>
    </cfRule>
  </conditionalFormatting>
  <conditionalFormatting sqref="L196">
    <cfRule type="expression" dxfId="896" priority="538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5" priority="539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4" priority="540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3" priority="541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2" priority="54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1" priority="54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90" priority="544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89" priority="545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88" priority="546">
      <formula>AND(#REF!&lt;=R196, L196&lt;#REF!, L196&lt;&gt;"")</formula>
    </cfRule>
  </conditionalFormatting>
  <conditionalFormatting sqref="M196">
    <cfRule type="expression" dxfId="887" priority="547">
      <formula>AND(#REF!&lt;=#REF!, M196&lt;#REF!, M196&lt;&gt;"")</formula>
    </cfRule>
  </conditionalFormatting>
  <conditionalFormatting sqref="L196:M196">
    <cfRule type="expression" dxfId="886" priority="548">
      <formula>AND(S196&lt;=R196, L196&lt;S196, L196&lt;&gt;"")</formula>
    </cfRule>
  </conditionalFormatting>
  <conditionalFormatting sqref="L196:M196">
    <cfRule type="expression" dxfId="885" priority="549">
      <formula>AND(S196&lt;=R196, L196&lt;S196, L196&lt;&gt;"")</formula>
    </cfRule>
  </conditionalFormatting>
  <conditionalFormatting sqref="L196:M196">
    <cfRule type="expression" dxfId="884" priority="550">
      <formula>AND(S196&lt;=R196, L196&lt;S196, L196&lt;&gt;"")</formula>
    </cfRule>
  </conditionalFormatting>
  <conditionalFormatting sqref="L196:M196">
    <cfRule type="expression" dxfId="883" priority="551">
      <formula>AND(S196&lt;=R196, L196&lt;S196, L196&lt;&gt;"")</formula>
    </cfRule>
  </conditionalFormatting>
  <conditionalFormatting sqref="L196">
    <cfRule type="expression" dxfId="882" priority="552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81" priority="553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">
    <cfRule type="expression" dxfId="880" priority="554">
      <formula>OR(AND($L196&lt;&gt;2300, $M196&lt;=$L196, OR($O196=2300, $O196&lt;$M196), OR($O196&lt;&gt;"", $R196&lt;&gt;"")), AND($O196&lt;&gt;2300, $P196&lt;=$O196, OR($R196=2300, $R196&lt;$P196), OR($R196&lt;&gt;"", $L196&lt;&gt;"")), AND($R196&lt;&gt;2300, $S196&lt;=$R196, OR($L196=2300, $L196&lt;$S196), OR($L196&lt;&gt;"", $O196&lt;&gt;"")))</formula>
    </cfRule>
  </conditionalFormatting>
  <conditionalFormatting sqref="L196:M196">
    <cfRule type="expression" dxfId="879" priority="555">
      <formula>AND(S196&lt;=R196, L196&lt;S196, L196&lt;&gt;"")</formula>
    </cfRule>
  </conditionalFormatting>
  <conditionalFormatting sqref="L196">
    <cfRule type="expression" dxfId="878" priority="556">
      <formula>AND(#REF!&lt;=R196, L196&lt;#REF!, L196&lt;&gt;"")</formula>
    </cfRule>
  </conditionalFormatting>
  <conditionalFormatting sqref="M196">
    <cfRule type="expression" dxfId="877" priority="557">
      <formula>AND(#REF!&lt;=#REF!, M196&lt;#REF!, M196&lt;&gt;"")</formula>
    </cfRule>
  </conditionalFormatting>
  <conditionalFormatting sqref="L196:M196">
    <cfRule type="expression" dxfId="876" priority="558">
      <formula>AND(S196&lt;=R196, L196&lt;S196, L196&lt;&gt;"")</formula>
    </cfRule>
  </conditionalFormatting>
  <conditionalFormatting sqref="H178">
    <cfRule type="expression" dxfId="875" priority="559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8">
    <cfRule type="expression" dxfId="874" priority="560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73" priority="561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7:I178">
    <cfRule type="expression" dxfId="872" priority="562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71" priority="563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7:I178">
    <cfRule type="expression" dxfId="870" priority="564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69" priority="565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7:I178">
    <cfRule type="expression" dxfId="868" priority="566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67" priority="567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7:I178">
    <cfRule type="expression" dxfId="866" priority="568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8">
    <cfRule type="expression" dxfId="865" priority="569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8">
    <cfRule type="expression" dxfId="864" priority="570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63" priority="571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8">
    <cfRule type="expression" dxfId="862" priority="572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61" priority="573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I178">
    <cfRule type="expression" dxfId="860" priority="574">
      <formula>AND(OR(YEAR($H178)&gt;YEAR($I178), AND(YEAR($H178)=YEAR($I178), MONTH($H178)&gt;MONTH($I178)), AND(YEAR($H178)=YEAR($I178), MONTH($H178)=MONTH($I178), DAY($H178&gt;=$I178))), $H178&lt;&gt;"", $I178&lt;&gt;"")</formula>
    </cfRule>
  </conditionalFormatting>
  <conditionalFormatting sqref="H178">
    <cfRule type="expression" dxfId="859" priority="575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58" priority="576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57" priority="577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56" priority="578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55" priority="579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8">
    <cfRule type="expression" dxfId="854" priority="580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9">
    <cfRule type="expression" dxfId="853" priority="581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52" priority="582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9">
    <cfRule type="expression" dxfId="851" priority="583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50" priority="584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9">
    <cfRule type="expression" dxfId="849" priority="585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48" priority="586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47" priority="587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46" priority="588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45" priority="589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44" priority="590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43" priority="591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42" priority="592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I179">
    <cfRule type="expression" dxfId="841" priority="593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I179">
    <cfRule type="expression" dxfId="840" priority="594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9" priority="595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38" priority="596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9">
    <cfRule type="expression" dxfId="837" priority="597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I179">
    <cfRule type="expression" dxfId="836" priority="598">
      <formula>AND(OR(YEAR($H179)&gt;YEAR($I179), AND(YEAR($H179)=YEAR($I179), MONTH($H179)&gt;MONTH($I179)), AND(YEAR($H179)=YEAR($I179), MONTH($H179)=MONTH($I179), DAY($H179&gt;=$I179))), $H179&lt;&gt;"", $I179&lt;&gt;"")</formula>
    </cfRule>
  </conditionalFormatting>
  <conditionalFormatting sqref="H179">
    <cfRule type="expression" dxfId="835" priority="599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4" priority="600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3" priority="601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2" priority="602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1" priority="603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H179">
    <cfRule type="expression" dxfId="830" priority="604">
      <formula>AND(OR(YEAR($H180)&gt;YEAR($I180), AND(YEAR($H180)=YEAR($I180), MONTH($H180)&gt;MONTH($I180)), AND(YEAR($H180)=YEAR($I180), MONTH($H180)=MONTH($I180), DAY($H180&gt;=$I180))), $H180&lt;&gt;"", $I180&lt;&gt;"")</formula>
    </cfRule>
  </conditionalFormatting>
  <conditionalFormatting sqref="I176">
    <cfRule type="expression" dxfId="829" priority="605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I176">
    <cfRule type="expression" dxfId="828" priority="606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I176">
    <cfRule type="expression" dxfId="827" priority="607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I176">
    <cfRule type="expression" dxfId="826" priority="608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I176">
    <cfRule type="expression" dxfId="825" priority="609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76">
    <cfRule type="expression" dxfId="824" priority="610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76">
    <cfRule type="expression" dxfId="823" priority="611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76">
    <cfRule type="expression" dxfId="822" priority="612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76">
    <cfRule type="expression" dxfId="821" priority="613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76">
    <cfRule type="expression" dxfId="820" priority="614">
      <formula>AND(OR(YEAR($H176)&gt;YEAR($I176), AND(YEAR($H176)=YEAR($I176), MONTH($H176)&gt;MONTH($I176)), AND(YEAR($H176)=YEAR($I176), MONTH($H176)=MONTH($I176), DAY($H176&gt;=$I176))), $H176&lt;&gt;"", $I176&lt;&gt;"")</formula>
    </cfRule>
  </conditionalFormatting>
  <conditionalFormatting sqref="H187">
    <cfRule type="expression" dxfId="819" priority="615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7">
    <cfRule type="expression" dxfId="818" priority="616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2:H184">
    <cfRule type="expression" dxfId="817" priority="617">
      <formula>AND(OR(YEAR($H182)&gt;YEAR($I182), AND(YEAR($H182)=YEAR($I182), MONTH($H182)&gt;MONTH($I182)), AND(YEAR($H182)=YEAR($I182), MONTH($H182)=MONTH($I182), DAY($H182&gt;=$I182))), $H182&lt;&gt;"", $I182&lt;&gt;"")</formula>
    </cfRule>
  </conditionalFormatting>
  <conditionalFormatting sqref="I182:I184">
    <cfRule type="expression" dxfId="816" priority="618">
      <formula>AND(OR(YEAR($H182)&gt;YEAR($I182), AND(YEAR($H182)=YEAR($I182), MONTH($H182)&gt;MONTH($I182)), AND(YEAR($H182)=YEAR($I182), MONTH($H182)=MONTH($I182), DAY($H182&gt;=$I182))), $H182&lt;&gt;"", $I182&lt;&gt;"")</formula>
    </cfRule>
  </conditionalFormatting>
  <conditionalFormatting sqref="H182:H184">
    <cfRule type="expression" dxfId="815" priority="619">
      <formula>AND(OR(YEAR($H182)&gt;YEAR($I182), AND(YEAR($H182)=YEAR($I182), MONTH($H182)&gt;MONTH($I182)), AND(YEAR($H182)=YEAR($I182), MONTH($H182)=MONTH($I182), DAY($H182&gt;=$I182))), $H182&lt;&gt;"", $I182&lt;&gt;"")</formula>
    </cfRule>
  </conditionalFormatting>
  <conditionalFormatting sqref="I182:I184">
    <cfRule type="expression" dxfId="814" priority="620">
      <formula>AND(OR(YEAR($H182)&gt;YEAR($I182), AND(YEAR($H182)=YEAR($I182), MONTH($H182)&gt;MONTH($I182)), AND(YEAR($H182)=YEAR($I182), MONTH($H182)=MONTH($I182), DAY($H182&gt;=$I182))), $H182&lt;&gt;"", $I182&lt;&gt;"")</formula>
    </cfRule>
  </conditionalFormatting>
  <conditionalFormatting sqref="H183:H184">
    <cfRule type="expression" dxfId="813" priority="621">
      <formula>AND(OR(YEAR($H183)&gt;YEAR($I183), AND(YEAR($H183)=YEAR($I183), MONTH($H183)&gt;MONTH($I183)), AND(YEAR($H183)=YEAR($I183), MONTH($H183)=MONTH($I183), DAY($H183&gt;=$I183))), $H183&lt;&gt;"", $I183&lt;&gt;"")</formula>
    </cfRule>
  </conditionalFormatting>
  <conditionalFormatting sqref="I183:I184">
    <cfRule type="expression" dxfId="812" priority="622">
      <formula>AND(OR(YEAR($H183)&gt;YEAR($I183), AND(YEAR($H183)=YEAR($I183), MONTH($H183)&gt;MONTH($I183)), AND(YEAR($H183)=YEAR($I183), MONTH($H183)=MONTH($I183), DAY($H183&gt;=$I183))), $H183&lt;&gt;"", $I183&lt;&gt;"")</formula>
    </cfRule>
  </conditionalFormatting>
  <conditionalFormatting sqref="H183">
    <cfRule type="expression" dxfId="811" priority="623">
      <formula>AND(OR(YEAR($H183)&gt;YEAR($I183), AND(YEAR($H183)=YEAR($I183), MONTH($H183)&gt;MONTH($I183)), AND(YEAR($H183)=YEAR($I183), MONTH($H183)=MONTH($I183), DAY($H183&gt;=$I183))), $H183&lt;&gt;"", $I183&lt;&gt;"")</formula>
    </cfRule>
  </conditionalFormatting>
  <conditionalFormatting sqref="I183">
    <cfRule type="expression" dxfId="810" priority="624">
      <formula>AND(OR(YEAR($H183)&gt;YEAR($I183), AND(YEAR($H183)=YEAR($I183), MONTH($H183)&gt;MONTH($I183)), AND(YEAR($H183)=YEAR($I183), MONTH($H183)=MONTH($I183), DAY($H183&gt;=$I183))), $H183&lt;&gt;"", $I183&lt;&gt;"")</formula>
    </cfRule>
  </conditionalFormatting>
  <conditionalFormatting sqref="H184">
    <cfRule type="expression" dxfId="809" priority="625">
      <formula>AND(OR(YEAR($H184)&gt;YEAR($I184), AND(YEAR($H184)=YEAR($I184), MONTH($H184)&gt;MONTH($I184)), AND(YEAR($H184)=YEAR($I184), MONTH($H184)=MONTH($I184), DAY($H184&gt;=$I184))), $H184&lt;&gt;"", $I184&lt;&gt;"")</formula>
    </cfRule>
  </conditionalFormatting>
  <conditionalFormatting sqref="I184">
    <cfRule type="expression" dxfId="808" priority="626">
      <formula>AND(OR(YEAR($H184)&gt;YEAR($I184), AND(YEAR($H184)=YEAR($I184), MONTH($H184)&gt;MONTH($I184)), AND(YEAR($H184)=YEAR($I184), MONTH($H184)=MONTH($I184), DAY($H184&gt;=$I184))), $H184&lt;&gt;"", $I184&lt;&gt;"")</formula>
    </cfRule>
  </conditionalFormatting>
  <conditionalFormatting sqref="H187">
    <cfRule type="expression" dxfId="807" priority="627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6:I187">
    <cfRule type="expression" dxfId="806" priority="628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7">
    <cfRule type="expression" dxfId="805" priority="629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6:I187">
    <cfRule type="expression" dxfId="804" priority="630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7">
    <cfRule type="expression" dxfId="803" priority="631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6:I187">
    <cfRule type="expression" dxfId="802" priority="632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7">
    <cfRule type="expression" dxfId="801" priority="633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6:I187">
    <cfRule type="expression" dxfId="800" priority="634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7">
    <cfRule type="expression" dxfId="799" priority="635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7">
    <cfRule type="expression" dxfId="798" priority="636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97" priority="637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7">
    <cfRule type="expression" dxfId="796" priority="638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7">
    <cfRule type="expression" dxfId="795" priority="639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I187">
    <cfRule type="expression" dxfId="794" priority="640">
      <formula>AND(OR(YEAR($H187)&gt;YEAR($I187), AND(YEAR($H187)=YEAR($I187), MONTH($H187)&gt;MONTH($I187)), AND(YEAR($H187)=YEAR($I187), MONTH($H187)=MONTH($I187), DAY($H187&gt;=$I187))), $H187&lt;&gt;"", $I187&lt;&gt;"")</formula>
    </cfRule>
  </conditionalFormatting>
  <conditionalFormatting sqref="H187">
    <cfRule type="expression" dxfId="793" priority="641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92" priority="642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91" priority="643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90" priority="644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89" priority="645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7">
    <cfRule type="expression" dxfId="788" priority="646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8">
    <cfRule type="expression" dxfId="787" priority="647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86" priority="648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8">
    <cfRule type="expression" dxfId="785" priority="649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84" priority="650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8">
    <cfRule type="expression" dxfId="783" priority="651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82" priority="652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81" priority="653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80" priority="654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79" priority="655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78" priority="656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77" priority="657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76" priority="658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I188">
    <cfRule type="expression" dxfId="775" priority="659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I188">
    <cfRule type="expression" dxfId="774" priority="660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73" priority="661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72" priority="662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8">
    <cfRule type="expression" dxfId="771" priority="663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I188">
    <cfRule type="expression" dxfId="770" priority="664">
      <formula>AND(OR(YEAR($H188)&gt;YEAR($I188), AND(YEAR($H188)=YEAR($I188), MONTH($H188)&gt;MONTH($I188)), AND(YEAR($H188)=YEAR($I188), MONTH($H188)=MONTH($I188), DAY($H188&gt;=$I188))), $H188&lt;&gt;"", $I188&lt;&gt;"")</formula>
    </cfRule>
  </conditionalFormatting>
  <conditionalFormatting sqref="H188">
    <cfRule type="expression" dxfId="769" priority="665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68" priority="666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67" priority="667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66" priority="668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65" priority="669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H188">
    <cfRule type="expression" dxfId="764" priority="670">
      <formula>AND(OR(YEAR($H189)&gt;YEAR($I189), AND(YEAR($H189)=YEAR($I189), MONTH($H189)&gt;MONTH($I189)), AND(YEAR($H189)=YEAR($I189), MONTH($H189)=MONTH($I189), DAY($H189&gt;=$I189))), $H189&lt;&gt;"", $I189&lt;&gt;"")</formula>
    </cfRule>
  </conditionalFormatting>
  <conditionalFormatting sqref="I185">
    <cfRule type="expression" dxfId="763" priority="671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I185">
    <cfRule type="expression" dxfId="762" priority="672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I185">
    <cfRule type="expression" dxfId="761" priority="673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I185">
    <cfRule type="expression" dxfId="760" priority="674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I185">
    <cfRule type="expression" dxfId="759" priority="675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85">
    <cfRule type="expression" dxfId="758" priority="676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85">
    <cfRule type="expression" dxfId="757" priority="677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85">
    <cfRule type="expression" dxfId="756" priority="678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85">
    <cfRule type="expression" dxfId="755" priority="679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85">
    <cfRule type="expression" dxfId="754" priority="680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190:H196">
    <cfRule type="expression" dxfId="753" priority="681">
      <formula>AND(OR(YEAR($H190)&gt;YEAR($I190), AND(YEAR($H190)=YEAR($I190), MONTH($H190)&gt;MONTH($I190)), AND(YEAR($H190)=YEAR($I190), MONTH($H190)=MONTH($I190), DAY($H190&gt;=$I190))), $H190&lt;&gt;"", $I190&lt;&gt;"")</formula>
    </cfRule>
  </conditionalFormatting>
  <conditionalFormatting sqref="I190:I196">
    <cfRule type="expression" dxfId="752" priority="682">
      <formula>AND(OR(YEAR($H190)&gt;YEAR($I190), AND(YEAR($H190)=YEAR($I190), MONTH($H190)&gt;MONTH($I190)), AND(YEAR($H190)=YEAR($I190), MONTH($H190)=MONTH($I190), DAY($H190&gt;=$I190))), $H190&lt;&gt;"", $I190&lt;&gt;"")</formula>
    </cfRule>
  </conditionalFormatting>
  <conditionalFormatting sqref="H196">
    <cfRule type="expression" dxfId="751" priority="683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6">
    <cfRule type="expression" dxfId="750" priority="684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1:H193">
    <cfRule type="expression" dxfId="749" priority="685">
      <formula>AND(OR(YEAR($H191)&gt;YEAR($I191), AND(YEAR($H191)=YEAR($I191), MONTH($H191)&gt;MONTH($I191)), AND(YEAR($H191)=YEAR($I191), MONTH($H191)=MONTH($I191), DAY($H191&gt;=$I191))), $H191&lt;&gt;"", $I191&lt;&gt;"")</formula>
    </cfRule>
  </conditionalFormatting>
  <conditionalFormatting sqref="I191:I193">
    <cfRule type="expression" dxfId="748" priority="686">
      <formula>AND(OR(YEAR($H191)&gt;YEAR($I191), AND(YEAR($H191)=YEAR($I191), MONTH($H191)&gt;MONTH($I191)), AND(YEAR($H191)=YEAR($I191), MONTH($H191)=MONTH($I191), DAY($H191&gt;=$I191))), $H191&lt;&gt;"", $I191&lt;&gt;"")</formula>
    </cfRule>
  </conditionalFormatting>
  <conditionalFormatting sqref="H191:H193">
    <cfRule type="expression" dxfId="747" priority="687">
      <formula>AND(OR(YEAR($H191)&gt;YEAR($I191), AND(YEAR($H191)=YEAR($I191), MONTH($H191)&gt;MONTH($I191)), AND(YEAR($H191)=YEAR($I191), MONTH($H191)=MONTH($I191), DAY($H191&gt;=$I191))), $H191&lt;&gt;"", $I191&lt;&gt;"")</formula>
    </cfRule>
  </conditionalFormatting>
  <conditionalFormatting sqref="I191:I193">
    <cfRule type="expression" dxfId="746" priority="688">
      <formula>AND(OR(YEAR($H191)&gt;YEAR($I191), AND(YEAR($H191)=YEAR($I191), MONTH($H191)&gt;MONTH($I191)), AND(YEAR($H191)=YEAR($I191), MONTH($H191)=MONTH($I191), DAY($H191&gt;=$I191))), $H191&lt;&gt;"", $I191&lt;&gt;"")</formula>
    </cfRule>
  </conditionalFormatting>
  <conditionalFormatting sqref="H192:H193">
    <cfRule type="expression" dxfId="745" priority="689">
      <formula>AND(OR(YEAR($H192)&gt;YEAR($I192), AND(YEAR($H192)=YEAR($I192), MONTH($H192)&gt;MONTH($I192)), AND(YEAR($H192)=YEAR($I192), MONTH($H192)=MONTH($I192), DAY($H192&gt;=$I192))), $H192&lt;&gt;"", $I192&lt;&gt;"")</formula>
    </cfRule>
  </conditionalFormatting>
  <conditionalFormatting sqref="I192:I193">
    <cfRule type="expression" dxfId="744" priority="690">
      <formula>AND(OR(YEAR($H192)&gt;YEAR($I192), AND(YEAR($H192)=YEAR($I192), MONTH($H192)&gt;MONTH($I192)), AND(YEAR($H192)=YEAR($I192), MONTH($H192)=MONTH($I192), DAY($H192&gt;=$I192))), $H192&lt;&gt;"", $I192&lt;&gt;"")</formula>
    </cfRule>
  </conditionalFormatting>
  <conditionalFormatting sqref="H192">
    <cfRule type="expression" dxfId="743" priority="691">
      <formula>AND(OR(YEAR($H192)&gt;YEAR($I192), AND(YEAR($H192)=YEAR($I192), MONTH($H192)&gt;MONTH($I192)), AND(YEAR($H192)=YEAR($I192), MONTH($H192)=MONTH($I192), DAY($H192&gt;=$I192))), $H192&lt;&gt;"", $I192&lt;&gt;"")</formula>
    </cfRule>
  </conditionalFormatting>
  <conditionalFormatting sqref="I192">
    <cfRule type="expression" dxfId="742" priority="692">
      <formula>AND(OR(YEAR($H192)&gt;YEAR($I192), AND(YEAR($H192)=YEAR($I192), MONTH($H192)&gt;MONTH($I192)), AND(YEAR($H192)=YEAR($I192), MONTH($H192)=MONTH($I192), DAY($H192&gt;=$I192))), $H192&lt;&gt;"", $I192&lt;&gt;"")</formula>
    </cfRule>
  </conditionalFormatting>
  <conditionalFormatting sqref="H193">
    <cfRule type="expression" dxfId="741" priority="693">
      <formula>AND(OR(YEAR($H193)&gt;YEAR($I193), AND(YEAR($H193)=YEAR($I193), MONTH($H193)&gt;MONTH($I193)), AND(YEAR($H193)=YEAR($I193), MONTH($H193)=MONTH($I193), DAY($H193&gt;=$I193))), $H193&lt;&gt;"", $I193&lt;&gt;"")</formula>
    </cfRule>
  </conditionalFormatting>
  <conditionalFormatting sqref="I193">
    <cfRule type="expression" dxfId="740" priority="694">
      <formula>AND(OR(YEAR($H193)&gt;YEAR($I193), AND(YEAR($H193)=YEAR($I193), MONTH($H193)&gt;MONTH($I193)), AND(YEAR($H193)=YEAR($I193), MONTH($H193)=MONTH($I193), DAY($H193&gt;=$I193))), $H193&lt;&gt;"", $I193&lt;&gt;"")</formula>
    </cfRule>
  </conditionalFormatting>
  <conditionalFormatting sqref="H196">
    <cfRule type="expression" dxfId="739" priority="695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5:I196">
    <cfRule type="expression" dxfId="738" priority="696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6">
    <cfRule type="expression" dxfId="737" priority="697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5:I196">
    <cfRule type="expression" dxfId="736" priority="698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6">
    <cfRule type="expression" dxfId="735" priority="699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5:I196">
    <cfRule type="expression" dxfId="734" priority="700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6">
    <cfRule type="expression" dxfId="733" priority="701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5:I196">
    <cfRule type="expression" dxfId="732" priority="702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6">
    <cfRule type="expression" dxfId="731" priority="703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6">
    <cfRule type="expression" dxfId="730" priority="704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9" priority="705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6">
    <cfRule type="expression" dxfId="728" priority="706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6">
    <cfRule type="expression" dxfId="727" priority="707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I196">
    <cfRule type="expression" dxfId="726" priority="708">
      <formula>AND(OR(YEAR($H196)&gt;YEAR($I196), AND(YEAR($H196)=YEAR($I196), MONTH($H196)&gt;MONTH($I196)), AND(YEAR($H196)=YEAR($I196), MONTH($H196)=MONTH($I196), DAY($H196&gt;=$I196))), $H196&lt;&gt;"", $I196&lt;&gt;"")</formula>
    </cfRule>
  </conditionalFormatting>
  <conditionalFormatting sqref="H196">
    <cfRule type="expression" dxfId="725" priority="709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4" priority="710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3" priority="711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2" priority="712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1" priority="713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6">
    <cfRule type="expression" dxfId="720" priority="714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4">
    <cfRule type="expression" dxfId="719" priority="715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I194">
    <cfRule type="expression" dxfId="718" priority="716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I194">
    <cfRule type="expression" dxfId="717" priority="717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I194">
    <cfRule type="expression" dxfId="716" priority="718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I194">
    <cfRule type="expression" dxfId="715" priority="719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4">
    <cfRule type="expression" dxfId="714" priority="720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4">
    <cfRule type="expression" dxfId="713" priority="721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4">
    <cfRule type="expression" dxfId="712" priority="722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4">
    <cfRule type="expression" dxfId="711" priority="723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4">
    <cfRule type="expression" dxfId="710" priority="724">
      <formula>AND(OR(YEAR($H194)&gt;YEAR($I194), AND(YEAR($H194)=YEAR($I194), MONTH($H194)&gt;MONTH($I194)), AND(YEAR($H194)=YEAR($I194), MONTH($H194)=MONTH($I194), DAY($H194&gt;=$I194))), $H194&lt;&gt;"", $I194&lt;&gt;"")</formula>
    </cfRule>
  </conditionalFormatting>
  <conditionalFormatting sqref="H197">
    <cfRule type="expression" dxfId="709" priority="725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708" priority="726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H197">
    <cfRule type="expression" dxfId="707" priority="727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706" priority="728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H197">
    <cfRule type="expression" dxfId="705" priority="729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704" priority="730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H197">
    <cfRule type="expression" dxfId="703" priority="731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702" priority="732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701" priority="733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700" priority="734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99" priority="735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698" priority="736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97" priority="737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696" priority="738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7">
    <cfRule type="expression" dxfId="695" priority="739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7">
    <cfRule type="expression" dxfId="694" priority="740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93" priority="741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692" priority="742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H197">
    <cfRule type="expression" dxfId="691" priority="743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I197">
    <cfRule type="expression" dxfId="690" priority="744">
      <formula>AND(OR(YEAR($H197)&gt;YEAR($I197), AND(YEAR($H197)=YEAR($I197), MONTH($H197)&gt;MONTH($I197)), AND(YEAR($H197)=YEAR($I197), MONTH($H197)=MONTH($I197), DAY($H197&gt;=$I197))), $H197&lt;&gt;"", $I197&lt;&gt;"")</formula>
    </cfRule>
  </conditionalFormatting>
  <conditionalFormatting sqref="H197">
    <cfRule type="expression" dxfId="689" priority="745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88" priority="746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87" priority="747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86" priority="748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85" priority="749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7">
    <cfRule type="expression" dxfId="684" priority="750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8:H202">
    <cfRule type="expression" dxfId="683" priority="751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8:I202">
    <cfRule type="expression" dxfId="682" priority="752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202">
    <cfRule type="expression" dxfId="681" priority="753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2">
    <cfRule type="expression" dxfId="680" priority="754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198:H199">
    <cfRule type="expression" dxfId="679" priority="755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8:I199">
    <cfRule type="expression" dxfId="678" priority="756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8:H199">
    <cfRule type="expression" dxfId="677" priority="757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8:I199">
    <cfRule type="expression" dxfId="676" priority="758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8:H199">
    <cfRule type="expression" dxfId="675" priority="759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8:I199">
    <cfRule type="expression" dxfId="674" priority="760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8">
    <cfRule type="expression" dxfId="673" priority="761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I198">
    <cfRule type="expression" dxfId="672" priority="762">
      <formula>AND(OR(YEAR($H198)&gt;YEAR($I198), AND(YEAR($H198)=YEAR($I198), MONTH($H198)&gt;MONTH($I198)), AND(YEAR($H198)=YEAR($I198), MONTH($H198)=MONTH($I198), DAY($H198&gt;=$I198))), $H198&lt;&gt;"", $I198&lt;&gt;"")</formula>
    </cfRule>
  </conditionalFormatting>
  <conditionalFormatting sqref="H199">
    <cfRule type="expression" dxfId="671" priority="763">
      <formula>AND(OR(YEAR($H199)&gt;YEAR($I199), AND(YEAR($H199)=YEAR($I199), MONTH($H199)&gt;MONTH($I199)), AND(YEAR($H199)=YEAR($I199), MONTH($H199)=MONTH($I199), DAY($H199&gt;=$I199))), $H199&lt;&gt;"", $I199&lt;&gt;"")</formula>
    </cfRule>
  </conditionalFormatting>
  <conditionalFormatting sqref="I199">
    <cfRule type="expression" dxfId="670" priority="764">
      <formula>AND(OR(YEAR($H199)&gt;YEAR($I199), AND(YEAR($H199)=YEAR($I199), MONTH($H199)&gt;MONTH($I199)), AND(YEAR($H199)=YEAR($I199), MONTH($H199)=MONTH($I199), DAY($H199&gt;=$I199))), $H199&lt;&gt;"", $I199&lt;&gt;"")</formula>
    </cfRule>
  </conditionalFormatting>
  <conditionalFormatting sqref="H202">
    <cfRule type="expression" dxfId="669" priority="765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1:I202">
    <cfRule type="expression" dxfId="668" priority="766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202">
    <cfRule type="expression" dxfId="667" priority="767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1:I202">
    <cfRule type="expression" dxfId="666" priority="768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202">
    <cfRule type="expression" dxfId="665" priority="769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1:I202">
    <cfRule type="expression" dxfId="664" priority="770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202">
    <cfRule type="expression" dxfId="663" priority="771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1:I202">
    <cfRule type="expression" dxfId="662" priority="772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2">
    <cfRule type="expression" dxfId="661" priority="773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I202">
    <cfRule type="expression" dxfId="660" priority="774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9" priority="775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2">
    <cfRule type="expression" dxfId="658" priority="776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202">
    <cfRule type="expression" dxfId="657" priority="777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I202">
    <cfRule type="expression" dxfId="656" priority="778">
      <formula>AND(OR(YEAR($H202)&gt;YEAR($I202), AND(YEAR($H202)=YEAR($I202), MONTH($H202)&gt;MONTH($I202)), AND(YEAR($H202)=YEAR($I202), MONTH($H202)=MONTH($I202), DAY($H202&gt;=$I202))), $H202&lt;&gt;"", $I202&lt;&gt;"")</formula>
    </cfRule>
  </conditionalFormatting>
  <conditionalFormatting sqref="H202">
    <cfRule type="expression" dxfId="655" priority="779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4" priority="780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3" priority="781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2" priority="782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1" priority="783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2">
    <cfRule type="expression" dxfId="650" priority="784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I200">
    <cfRule type="expression" dxfId="649" priority="785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I200">
    <cfRule type="expression" dxfId="648" priority="786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I200">
    <cfRule type="expression" dxfId="647" priority="787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I200">
    <cfRule type="expression" dxfId="646" priority="788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I200">
    <cfRule type="expression" dxfId="645" priority="789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0">
    <cfRule type="expression" dxfId="644" priority="790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0">
    <cfRule type="expression" dxfId="643" priority="791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0">
    <cfRule type="expression" dxfId="642" priority="792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0">
    <cfRule type="expression" dxfId="641" priority="793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0">
    <cfRule type="expression" dxfId="640" priority="794">
      <formula>AND(OR(YEAR($H200)&gt;YEAR($I200), AND(YEAR($H200)=YEAR($I200), MONTH($H200)&gt;MONTH($I200)), AND(YEAR($H200)=YEAR($I200), MONTH($H200)=MONTH($I200), DAY($H200&gt;=$I200))), $H200&lt;&gt;"", $I200&lt;&gt;"")</formula>
    </cfRule>
  </conditionalFormatting>
  <conditionalFormatting sqref="H203">
    <cfRule type="expression" dxfId="639" priority="795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38" priority="796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H203">
    <cfRule type="expression" dxfId="637" priority="797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36" priority="798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H203">
    <cfRule type="expression" dxfId="635" priority="799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34" priority="800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H203">
    <cfRule type="expression" dxfId="633" priority="801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32" priority="802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31" priority="803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30" priority="804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29" priority="805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28" priority="806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27" priority="807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26" priority="808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I203">
    <cfRule type="expression" dxfId="625" priority="809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I203">
    <cfRule type="expression" dxfId="624" priority="810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23" priority="811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22" priority="812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H203">
    <cfRule type="expression" dxfId="621" priority="813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I203">
    <cfRule type="expression" dxfId="620" priority="814">
      <formula>AND(OR(YEAR($H203)&gt;YEAR($I203), AND(YEAR($H203)=YEAR($I203), MONTH($H203)&gt;MONTH($I203)), AND(YEAR($H203)=YEAR($I203), MONTH($H203)=MONTH($I203), DAY($H203&gt;=$I203))), $H203&lt;&gt;"", $I203&lt;&gt;"")</formula>
    </cfRule>
  </conditionalFormatting>
  <conditionalFormatting sqref="H203">
    <cfRule type="expression" dxfId="619" priority="815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18" priority="816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17" priority="817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16" priority="818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15" priority="819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H203">
    <cfRule type="expression" dxfId="614" priority="820">
      <formula>AND(OR(YEAR($H204)&gt;YEAR($I204), AND(YEAR($H204)=YEAR($I204), MONTH($H204)&gt;MONTH($I204)), AND(YEAR($H204)=YEAR($I204), MONTH($H204)=MONTH($I204), DAY($H204&gt;=$I204))), $H204&lt;&gt;"", $I204&lt;&gt;"")</formula>
    </cfRule>
  </conditionalFormatting>
  <conditionalFormatting sqref="L202:L203">
    <cfRule type="expression" dxfId="613" priority="82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0">
    <cfRule type="expression" dxfId="612" priority="822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L200">
    <cfRule type="expression" dxfId="611" priority="823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L203">
    <cfRule type="expression" dxfId="610" priority="824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L203">
    <cfRule type="expression" dxfId="609" priority="825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L199">
    <cfRule type="expression" dxfId="608" priority="826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7" priority="827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6" priority="828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5" priority="829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4" priority="830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3" priority="831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602" priority="832">
      <formula>AND(#REF!&lt;=R199, L199&lt;#REF!, L199&lt;&gt;"")</formula>
    </cfRule>
  </conditionalFormatting>
  <conditionalFormatting sqref="M199">
    <cfRule type="expression" dxfId="601" priority="833">
      <formula>AND(#REF!&lt;=#REF!, M199&lt;#REF!, M199&lt;&gt;"")</formula>
    </cfRule>
  </conditionalFormatting>
  <conditionalFormatting sqref="L199:M199">
    <cfRule type="expression" dxfId="600" priority="834">
      <formula>AND(S199&lt;=R199, L199&lt;S199, L199&lt;&gt;"")</formula>
    </cfRule>
  </conditionalFormatting>
  <conditionalFormatting sqref="L199:M199">
    <cfRule type="expression" dxfId="599" priority="835">
      <formula>AND(S199&lt;=R199, L199&lt;S199, L199&lt;&gt;"")</formula>
    </cfRule>
  </conditionalFormatting>
  <conditionalFormatting sqref="L199:M199">
    <cfRule type="expression" dxfId="598" priority="836">
      <formula>AND(S199&lt;=R199, L199&lt;S199, L199&lt;&gt;"")</formula>
    </cfRule>
  </conditionalFormatting>
  <conditionalFormatting sqref="L199:M199">
    <cfRule type="expression" dxfId="597" priority="837">
      <formula>AND(S199&lt;=R199, L199&lt;S199, L199&lt;&gt;"")</formula>
    </cfRule>
  </conditionalFormatting>
  <conditionalFormatting sqref="L199">
    <cfRule type="expression" dxfId="596" priority="838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595" priority="839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">
    <cfRule type="expression" dxfId="594" priority="840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L199:M199">
    <cfRule type="expression" dxfId="593" priority="841">
      <formula>AND(S199&lt;=R199, L199&lt;S199, L199&lt;&gt;"")</formula>
    </cfRule>
  </conditionalFormatting>
  <conditionalFormatting sqref="L199">
    <cfRule type="expression" dxfId="592" priority="842">
      <formula>AND(#REF!&lt;=R199, L199&lt;#REF!, L199&lt;&gt;"")</formula>
    </cfRule>
  </conditionalFormatting>
  <conditionalFormatting sqref="M199">
    <cfRule type="expression" dxfId="591" priority="843">
      <formula>AND(#REF!&lt;=#REF!, M199&lt;#REF!, M199&lt;&gt;"")</formula>
    </cfRule>
  </conditionalFormatting>
  <conditionalFormatting sqref="L199:M199">
    <cfRule type="expression" dxfId="590" priority="844">
      <formula>AND(S199&lt;=R199, L199&lt;S199, L199&lt;&gt;"")</formula>
    </cfRule>
  </conditionalFormatting>
  <conditionalFormatting sqref="L202">
    <cfRule type="expression" dxfId="589" priority="845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8" priority="846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7" priority="847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6" priority="848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5" priority="849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4" priority="850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3" priority="85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2" priority="852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81" priority="853">
      <formula>AND(#REF!&lt;=R202, L202&lt;#REF!, L202&lt;&gt;"")</formula>
    </cfRule>
  </conditionalFormatting>
  <conditionalFormatting sqref="M202">
    <cfRule type="expression" dxfId="580" priority="854">
      <formula>AND(#REF!&lt;=#REF!, M202&lt;#REF!, M202&lt;&gt;"")</formula>
    </cfRule>
  </conditionalFormatting>
  <conditionalFormatting sqref="L202:M202">
    <cfRule type="expression" dxfId="579" priority="855">
      <formula>AND(S202&lt;=R202, L202&lt;S202, L202&lt;&gt;"")</formula>
    </cfRule>
  </conditionalFormatting>
  <conditionalFormatting sqref="L202:M202">
    <cfRule type="expression" dxfId="578" priority="856">
      <formula>AND(S202&lt;=R202, L202&lt;S202, L202&lt;&gt;"")</formula>
    </cfRule>
  </conditionalFormatting>
  <conditionalFormatting sqref="L202:M202">
    <cfRule type="expression" dxfId="577" priority="857">
      <formula>AND(S202&lt;=R202, L202&lt;S202, L202&lt;&gt;"")</formula>
    </cfRule>
  </conditionalFormatting>
  <conditionalFormatting sqref="L202:M202">
    <cfRule type="expression" dxfId="576" priority="858">
      <formula>AND(S202&lt;=R202, L202&lt;S202, L202&lt;&gt;"")</formula>
    </cfRule>
  </conditionalFormatting>
  <conditionalFormatting sqref="L202">
    <cfRule type="expression" dxfId="575" priority="859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74" priority="860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">
    <cfRule type="expression" dxfId="573" priority="86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L202:M202">
    <cfRule type="expression" dxfId="572" priority="862">
      <formula>AND(S202&lt;=R202, L202&lt;S202, L202&lt;&gt;"")</formula>
    </cfRule>
  </conditionalFormatting>
  <conditionalFormatting sqref="L202">
    <cfRule type="expression" dxfId="571" priority="863">
      <formula>AND(#REF!&lt;=R202, L202&lt;#REF!, L202&lt;&gt;"")</formula>
    </cfRule>
  </conditionalFormatting>
  <conditionalFormatting sqref="M202">
    <cfRule type="expression" dxfId="570" priority="864">
      <formula>AND(#REF!&lt;=#REF!, M202&lt;#REF!, M202&lt;&gt;"")</formula>
    </cfRule>
  </conditionalFormatting>
  <conditionalFormatting sqref="L202:M202">
    <cfRule type="expression" dxfId="569" priority="865">
      <formula>AND(S202&lt;=R202, L202&lt;S202, L202&lt;&gt;"")</formula>
    </cfRule>
  </conditionalFormatting>
  <conditionalFormatting sqref="O202:O203">
    <cfRule type="expression" dxfId="568" priority="866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0">
    <cfRule type="expression" dxfId="567" priority="867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O200">
    <cfRule type="expression" dxfId="566" priority="868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O203">
    <cfRule type="expression" dxfId="565" priority="869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O203">
    <cfRule type="expression" dxfId="564" priority="870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O199">
    <cfRule type="expression" dxfId="563" priority="871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62" priority="872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61" priority="873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60" priority="874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59" priority="875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58" priority="876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57" priority="877">
      <formula>AND(#REF!&lt;=U199, O199&lt;#REF!, O199&lt;&gt;"")</formula>
    </cfRule>
  </conditionalFormatting>
  <conditionalFormatting sqref="P199">
    <cfRule type="expression" dxfId="556" priority="878">
      <formula>AND(#REF!&lt;=#REF!, P199&lt;#REF!, P199&lt;&gt;"")</formula>
    </cfRule>
  </conditionalFormatting>
  <conditionalFormatting sqref="O199:P199">
    <cfRule type="expression" dxfId="555" priority="879">
      <formula>AND(V199&lt;=U199, O199&lt;V199, O199&lt;&gt;"")</formula>
    </cfRule>
  </conditionalFormatting>
  <conditionalFormatting sqref="O199:P199">
    <cfRule type="expression" dxfId="554" priority="880">
      <formula>AND(V199&lt;=U199, O199&lt;V199, O199&lt;&gt;"")</formula>
    </cfRule>
  </conditionalFormatting>
  <conditionalFormatting sqref="O199:P199">
    <cfRule type="expression" dxfId="553" priority="881">
      <formula>AND(V199&lt;=U199, O199&lt;V199, O199&lt;&gt;"")</formula>
    </cfRule>
  </conditionalFormatting>
  <conditionalFormatting sqref="O199:P199">
    <cfRule type="expression" dxfId="552" priority="882">
      <formula>AND(V199&lt;=U199, O199&lt;V199, O199&lt;&gt;"")</formula>
    </cfRule>
  </conditionalFormatting>
  <conditionalFormatting sqref="O199">
    <cfRule type="expression" dxfId="551" priority="883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50" priority="884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">
    <cfRule type="expression" dxfId="549" priority="885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O199:P199">
    <cfRule type="expression" dxfId="548" priority="886">
      <formula>AND(V199&lt;=U199, O199&lt;V199, O199&lt;&gt;"")</formula>
    </cfRule>
  </conditionalFormatting>
  <conditionalFormatting sqref="O199">
    <cfRule type="expression" dxfId="547" priority="887">
      <formula>AND(#REF!&lt;=U199, O199&lt;#REF!, O199&lt;&gt;"")</formula>
    </cfRule>
  </conditionalFormatting>
  <conditionalFormatting sqref="P199">
    <cfRule type="expression" dxfId="546" priority="888">
      <formula>AND(#REF!&lt;=#REF!, P199&lt;#REF!, P199&lt;&gt;"")</formula>
    </cfRule>
  </conditionalFormatting>
  <conditionalFormatting sqref="O199:P199">
    <cfRule type="expression" dxfId="545" priority="889">
      <formula>AND(V199&lt;=U199, O199&lt;V199, O199&lt;&gt;"")</formula>
    </cfRule>
  </conditionalFormatting>
  <conditionalFormatting sqref="O202">
    <cfRule type="expression" dxfId="544" priority="890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43" priority="89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42" priority="892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41" priority="893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40" priority="894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39" priority="895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38" priority="896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37" priority="897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36" priority="898">
      <formula>AND(#REF!&lt;=U202, O202&lt;#REF!, O202&lt;&gt;"")</formula>
    </cfRule>
  </conditionalFormatting>
  <conditionalFormatting sqref="P202">
    <cfRule type="expression" dxfId="535" priority="899">
      <formula>AND(#REF!&lt;=#REF!, P202&lt;#REF!, P202&lt;&gt;"")</formula>
    </cfRule>
  </conditionalFormatting>
  <conditionalFormatting sqref="O202:P202">
    <cfRule type="expression" dxfId="534" priority="900">
      <formula>AND(V202&lt;=U202, O202&lt;V202, O202&lt;&gt;"")</formula>
    </cfRule>
  </conditionalFormatting>
  <conditionalFormatting sqref="O202:P202">
    <cfRule type="expression" dxfId="533" priority="901">
      <formula>AND(V202&lt;=U202, O202&lt;V202, O202&lt;&gt;"")</formula>
    </cfRule>
  </conditionalFormatting>
  <conditionalFormatting sqref="O202:P202">
    <cfRule type="expression" dxfId="532" priority="902">
      <formula>AND(V202&lt;=U202, O202&lt;V202, O202&lt;&gt;"")</formula>
    </cfRule>
  </conditionalFormatting>
  <conditionalFormatting sqref="O202:P202">
    <cfRule type="expression" dxfId="531" priority="903">
      <formula>AND(V202&lt;=U202, O202&lt;V202, O202&lt;&gt;"")</formula>
    </cfRule>
  </conditionalFormatting>
  <conditionalFormatting sqref="O202">
    <cfRule type="expression" dxfId="530" priority="904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29" priority="905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">
    <cfRule type="expression" dxfId="528" priority="906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O202:P202">
    <cfRule type="expression" dxfId="527" priority="907">
      <formula>AND(V202&lt;=U202, O202&lt;V202, O202&lt;&gt;"")</formula>
    </cfRule>
  </conditionalFormatting>
  <conditionalFormatting sqref="O202">
    <cfRule type="expression" dxfId="526" priority="908">
      <formula>AND(#REF!&lt;=U202, O202&lt;#REF!, O202&lt;&gt;"")</formula>
    </cfRule>
  </conditionalFormatting>
  <conditionalFormatting sqref="P202">
    <cfRule type="expression" dxfId="525" priority="909">
      <formula>AND(#REF!&lt;=#REF!, P202&lt;#REF!, P202&lt;&gt;"")</formula>
    </cfRule>
  </conditionalFormatting>
  <conditionalFormatting sqref="O202:P202">
    <cfRule type="expression" dxfId="524" priority="910">
      <formula>AND(V202&lt;=U202, O202&lt;V202, O202&lt;&gt;"")</formula>
    </cfRule>
  </conditionalFormatting>
  <conditionalFormatting sqref="R199:S203">
    <cfRule type="expression" dxfId="523" priority="911">
      <formula>AND(Y199&lt;=X199, R199&lt;Y199, R199&lt;&gt;"")</formula>
    </cfRule>
  </conditionalFormatting>
  <conditionalFormatting sqref="R202:R203">
    <cfRule type="expression" dxfId="522" priority="912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0">
    <cfRule type="expression" dxfId="521" priority="913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R200">
    <cfRule type="expression" dxfId="520" priority="914">
      <formula>OR(AND($L200&lt;&gt;2300, $M200&lt;=$L200, OR($O200=2300, $O200&lt;$M200), OR($O200&lt;&gt;"", $R200&lt;&gt;"")), AND($O200&lt;&gt;2300, $P200&lt;=$O200, OR($R200=2300, $R200&lt;$P200), OR($R200&lt;&gt;"", $L200&lt;&gt;"")), AND($R200&lt;&gt;2300, $S200&lt;=$R200, OR($L200=2300, $L200&lt;$S200), OR($L200&lt;&gt;"", $O200&lt;&gt;"")))</formula>
    </cfRule>
  </conditionalFormatting>
  <conditionalFormatting sqref="R203">
    <cfRule type="expression" dxfId="519" priority="915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R203">
    <cfRule type="expression" dxfId="518" priority="916">
      <formula>OR(AND($L203&lt;&gt;2300, $M203&lt;=$L203, OR($O203=2300, $O203&lt;$M203), OR($O203&lt;&gt;"", $R203&lt;&gt;"")), AND($O203&lt;&gt;2300, $P203&lt;=$O203, OR($R203=2300, $R203&lt;$P203), OR($R203&lt;&gt;"", $L203&lt;&gt;"")), AND($R203&lt;&gt;2300, $S203&lt;=$R203, OR($L203=2300, $L203&lt;$S203), OR($L203&lt;&gt;"", $O203&lt;&gt;"")))</formula>
    </cfRule>
  </conditionalFormatting>
  <conditionalFormatting sqref="R199">
    <cfRule type="expression" dxfId="517" priority="917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6" priority="918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5" priority="919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4" priority="920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3" priority="921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2" priority="922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11" priority="923">
      <formula>AND(#REF!&lt;=X199, R199&lt;#REF!, R199&lt;&gt;"")</formula>
    </cfRule>
  </conditionalFormatting>
  <conditionalFormatting sqref="S199">
    <cfRule type="expression" dxfId="510" priority="924">
      <formula>AND(#REF!&lt;=#REF!, S199&lt;#REF!, S199&lt;&gt;"")</formula>
    </cfRule>
  </conditionalFormatting>
  <conditionalFormatting sqref="R199:S199">
    <cfRule type="expression" dxfId="509" priority="925">
      <formula>AND(Y199&lt;=X199, R199&lt;Y199, R199&lt;&gt;"")</formula>
    </cfRule>
  </conditionalFormatting>
  <conditionalFormatting sqref="R199:S199">
    <cfRule type="expression" dxfId="508" priority="926">
      <formula>AND(Y199&lt;=X199, R199&lt;Y199, R199&lt;&gt;"")</formula>
    </cfRule>
  </conditionalFormatting>
  <conditionalFormatting sqref="R199:S199">
    <cfRule type="expression" dxfId="507" priority="927">
      <formula>AND(Y199&lt;=X199, R199&lt;Y199, R199&lt;&gt;"")</formula>
    </cfRule>
  </conditionalFormatting>
  <conditionalFormatting sqref="R199:S199">
    <cfRule type="expression" dxfId="506" priority="928">
      <formula>AND(Y199&lt;=X199, R199&lt;Y199, R199&lt;&gt;"")</formula>
    </cfRule>
  </conditionalFormatting>
  <conditionalFormatting sqref="R199">
    <cfRule type="expression" dxfId="505" priority="929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04" priority="930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">
    <cfRule type="expression" dxfId="503" priority="931">
      <formula>OR(AND($L199&lt;&gt;2300, $M199&lt;=$L199, OR($O199=2300, $O199&lt;$M199), OR($O199&lt;&gt;"", $R199&lt;&gt;"")), AND($O199&lt;&gt;2300, $P199&lt;=$O199, OR($R199=2300, $R199&lt;$P199), OR($R199&lt;&gt;"", $L199&lt;&gt;"")), AND($R199&lt;&gt;2300, $S199&lt;=$R199, OR($L199=2300, $L199&lt;$S199), OR($L199&lt;&gt;"", $O199&lt;&gt;"")))</formula>
    </cfRule>
  </conditionalFormatting>
  <conditionalFormatting sqref="R199:S199">
    <cfRule type="expression" dxfId="502" priority="932">
      <formula>AND(Y199&lt;=X199, R199&lt;Y199, R199&lt;&gt;"")</formula>
    </cfRule>
  </conditionalFormatting>
  <conditionalFormatting sqref="R199">
    <cfRule type="expression" dxfId="501" priority="933">
      <formula>AND(#REF!&lt;=X199, R199&lt;#REF!, R199&lt;&gt;"")</formula>
    </cfRule>
  </conditionalFormatting>
  <conditionalFormatting sqref="S199">
    <cfRule type="expression" dxfId="500" priority="934">
      <formula>AND(#REF!&lt;=#REF!, S199&lt;#REF!, S199&lt;&gt;"")</formula>
    </cfRule>
  </conditionalFormatting>
  <conditionalFormatting sqref="R199:S199">
    <cfRule type="expression" dxfId="499" priority="935">
      <formula>AND(Y199&lt;=X199, R199&lt;Y199, R199&lt;&gt;"")</formula>
    </cfRule>
  </conditionalFormatting>
  <conditionalFormatting sqref="R202">
    <cfRule type="expression" dxfId="498" priority="936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7" priority="937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6" priority="938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5" priority="939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4" priority="940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3" priority="94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2" priority="942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1" priority="943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90" priority="944">
      <formula>AND(#REF!&lt;=X202, R202&lt;#REF!, R202&lt;&gt;"")</formula>
    </cfRule>
  </conditionalFormatting>
  <conditionalFormatting sqref="S202">
    <cfRule type="expression" dxfId="489" priority="945">
      <formula>AND(#REF!&lt;=#REF!, S202&lt;#REF!, S202&lt;&gt;"")</formula>
    </cfRule>
  </conditionalFormatting>
  <conditionalFormatting sqref="R202:S202">
    <cfRule type="expression" dxfId="488" priority="946">
      <formula>AND(Y202&lt;=X202, R202&lt;Y202, R202&lt;&gt;"")</formula>
    </cfRule>
  </conditionalFormatting>
  <conditionalFormatting sqref="R202:S202">
    <cfRule type="expression" dxfId="487" priority="947">
      <formula>AND(Y202&lt;=X202, R202&lt;Y202, R202&lt;&gt;"")</formula>
    </cfRule>
  </conditionalFormatting>
  <conditionalFormatting sqref="R202:S202">
    <cfRule type="expression" dxfId="486" priority="948">
      <formula>AND(Y202&lt;=X202, R202&lt;Y202, R202&lt;&gt;"")</formula>
    </cfRule>
  </conditionalFormatting>
  <conditionalFormatting sqref="R202:S202">
    <cfRule type="expression" dxfId="485" priority="949">
      <formula>AND(Y202&lt;=X202, R202&lt;Y202, R202&lt;&gt;"")</formula>
    </cfRule>
  </conditionalFormatting>
  <conditionalFormatting sqref="R202">
    <cfRule type="expression" dxfId="484" priority="950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83" priority="951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">
    <cfRule type="expression" dxfId="482" priority="952">
      <formula>OR(AND($L202&lt;&gt;2300, $M202&lt;=$L202, OR($O202=2300, $O202&lt;$M202), OR($O202&lt;&gt;"", $R202&lt;&gt;"")), AND($O202&lt;&gt;2300, $P202&lt;=$O202, OR($R202=2300, $R202&lt;$P202), OR($R202&lt;&gt;"", $L202&lt;&gt;"")), AND($R202&lt;&gt;2300, $S202&lt;=$R202, OR($L202=2300, $L202&lt;$S202), OR($L202&lt;&gt;"", $O202&lt;&gt;"")))</formula>
    </cfRule>
  </conditionalFormatting>
  <conditionalFormatting sqref="R202:S202">
    <cfRule type="expression" dxfId="481" priority="953">
      <formula>AND(Y202&lt;=X202, R202&lt;Y202, R202&lt;&gt;"")</formula>
    </cfRule>
  </conditionalFormatting>
  <conditionalFormatting sqref="R202">
    <cfRule type="expression" dxfId="480" priority="954">
      <formula>AND(#REF!&lt;=X202, R202&lt;#REF!, R202&lt;&gt;"")</formula>
    </cfRule>
  </conditionalFormatting>
  <conditionalFormatting sqref="S202">
    <cfRule type="expression" dxfId="479" priority="955">
      <formula>AND(#REF!&lt;=#REF!, S202&lt;#REF!, S202&lt;&gt;"")</formula>
    </cfRule>
  </conditionalFormatting>
  <conditionalFormatting sqref="R202:S202">
    <cfRule type="expression" dxfId="478" priority="956">
      <formula>AND(Y202&lt;=X202, R202&lt;Y202, R202&lt;&gt;"")</formula>
    </cfRule>
  </conditionalFormatting>
  <conditionalFormatting sqref="H205:H211">
    <cfRule type="expression" dxfId="477" priority="957">
      <formula>AND(OR(YEAR($H205)&gt;YEAR($I205), AND(YEAR($H205)=YEAR($I205), MONTH($H205)&gt;MONTH($I205)), AND(YEAR($H205)=YEAR($I205), MONTH($H205)=MONTH($I205), DAY($H205&gt;=$I205))), $H205&lt;&gt;"", $I205&lt;&gt;"")</formula>
    </cfRule>
  </conditionalFormatting>
  <conditionalFormatting sqref="I205:I211">
    <cfRule type="expression" dxfId="476" priority="958">
      <formula>AND(OR(YEAR($H205)&gt;YEAR($I205), AND(YEAR($H205)=YEAR($I205), MONTH($H205)&gt;MONTH($I205)), AND(YEAR($H205)=YEAR($I205), MONTH($H205)=MONTH($I205), DAY($H205&gt;=$I205))), $H205&lt;&gt;"", $I205&lt;&gt;"")</formula>
    </cfRule>
  </conditionalFormatting>
  <conditionalFormatting sqref="H211">
    <cfRule type="expression" dxfId="475" priority="959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1">
    <cfRule type="expression" dxfId="474" priority="960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06:H208">
    <cfRule type="expression" dxfId="473" priority="961">
      <formula>AND(OR(YEAR($H206)&gt;YEAR($I206), AND(YEAR($H206)=YEAR($I206), MONTH($H206)&gt;MONTH($I206)), AND(YEAR($H206)=YEAR($I206), MONTH($H206)=MONTH($I206), DAY($H206&gt;=$I206))), $H206&lt;&gt;"", $I206&lt;&gt;"")</formula>
    </cfRule>
  </conditionalFormatting>
  <conditionalFormatting sqref="I206:I208">
    <cfRule type="expression" dxfId="472" priority="962">
      <formula>AND(OR(YEAR($H206)&gt;YEAR($I206), AND(YEAR($H206)=YEAR($I206), MONTH($H206)&gt;MONTH($I206)), AND(YEAR($H206)=YEAR($I206), MONTH($H206)=MONTH($I206), DAY($H206&gt;=$I206))), $H206&lt;&gt;"", $I206&lt;&gt;"")</formula>
    </cfRule>
  </conditionalFormatting>
  <conditionalFormatting sqref="H206:H208">
    <cfRule type="expression" dxfId="471" priority="963">
      <formula>AND(OR(YEAR($H206)&gt;YEAR($I206), AND(YEAR($H206)=YEAR($I206), MONTH($H206)&gt;MONTH($I206)), AND(YEAR($H206)=YEAR($I206), MONTH($H206)=MONTH($I206), DAY($H206&gt;=$I206))), $H206&lt;&gt;"", $I206&lt;&gt;"")</formula>
    </cfRule>
  </conditionalFormatting>
  <conditionalFormatting sqref="I206:I208">
    <cfRule type="expression" dxfId="470" priority="964">
      <formula>AND(OR(YEAR($H206)&gt;YEAR($I206), AND(YEAR($H206)=YEAR($I206), MONTH($H206)&gt;MONTH($I206)), AND(YEAR($H206)=YEAR($I206), MONTH($H206)=MONTH($I206), DAY($H206&gt;=$I206))), $H206&lt;&gt;"", $I206&lt;&gt;"")</formula>
    </cfRule>
  </conditionalFormatting>
  <conditionalFormatting sqref="H207:H208">
    <cfRule type="expression" dxfId="469" priority="965">
      <formula>AND(OR(YEAR($H207)&gt;YEAR($I207), AND(YEAR($H207)=YEAR($I207), MONTH($H207)&gt;MONTH($I207)), AND(YEAR($H207)=YEAR($I207), MONTH($H207)=MONTH($I207), DAY($H207&gt;=$I207))), $H207&lt;&gt;"", $I207&lt;&gt;"")</formula>
    </cfRule>
  </conditionalFormatting>
  <conditionalFormatting sqref="I207:I208">
    <cfRule type="expression" dxfId="468" priority="966">
      <formula>AND(OR(YEAR($H207)&gt;YEAR($I207), AND(YEAR($H207)=YEAR($I207), MONTH($H207)&gt;MONTH($I207)), AND(YEAR($H207)=YEAR($I207), MONTH($H207)=MONTH($I207), DAY($H207&gt;=$I207))), $H207&lt;&gt;"", $I207&lt;&gt;"")</formula>
    </cfRule>
  </conditionalFormatting>
  <conditionalFormatting sqref="H207">
    <cfRule type="expression" dxfId="467" priority="967">
      <formula>AND(OR(YEAR($H207)&gt;YEAR($I207), AND(YEAR($H207)=YEAR($I207), MONTH($H207)&gt;MONTH($I207)), AND(YEAR($H207)=YEAR($I207), MONTH($H207)=MONTH($I207), DAY($H207&gt;=$I207))), $H207&lt;&gt;"", $I207&lt;&gt;"")</formula>
    </cfRule>
  </conditionalFormatting>
  <conditionalFormatting sqref="I207">
    <cfRule type="expression" dxfId="466" priority="968">
      <formula>AND(OR(YEAR($H207)&gt;YEAR($I207), AND(YEAR($H207)=YEAR($I207), MONTH($H207)&gt;MONTH($I207)), AND(YEAR($H207)=YEAR($I207), MONTH($H207)=MONTH($I207), DAY($H207&gt;=$I207))), $H207&lt;&gt;"", $I207&lt;&gt;"")</formula>
    </cfRule>
  </conditionalFormatting>
  <conditionalFormatting sqref="H208">
    <cfRule type="expression" dxfId="465" priority="969">
      <formula>AND(OR(YEAR($H208)&gt;YEAR($I208), AND(YEAR($H208)=YEAR($I208), MONTH($H208)&gt;MONTH($I208)), AND(YEAR($H208)=YEAR($I208), MONTH($H208)=MONTH($I208), DAY($H208&gt;=$I208))), $H208&lt;&gt;"", $I208&lt;&gt;"")</formula>
    </cfRule>
  </conditionalFormatting>
  <conditionalFormatting sqref="I208">
    <cfRule type="expression" dxfId="464" priority="970">
      <formula>AND(OR(YEAR($H208)&gt;YEAR($I208), AND(YEAR($H208)=YEAR($I208), MONTH($H208)&gt;MONTH($I208)), AND(YEAR($H208)=YEAR($I208), MONTH($H208)=MONTH($I208), DAY($H208&gt;=$I208))), $H208&lt;&gt;"", $I208&lt;&gt;"")</formula>
    </cfRule>
  </conditionalFormatting>
  <conditionalFormatting sqref="H211">
    <cfRule type="expression" dxfId="463" priority="971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0:I211">
    <cfRule type="expression" dxfId="462" priority="972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11">
    <cfRule type="expression" dxfId="461" priority="973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0:I211">
    <cfRule type="expression" dxfId="460" priority="974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11">
    <cfRule type="expression" dxfId="459" priority="975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0:I211">
    <cfRule type="expression" dxfId="458" priority="976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11">
    <cfRule type="expression" dxfId="457" priority="977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0:I211">
    <cfRule type="expression" dxfId="456" priority="978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1">
    <cfRule type="expression" dxfId="455" priority="979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1">
    <cfRule type="expression" dxfId="454" priority="980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53" priority="981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1">
    <cfRule type="expression" dxfId="452" priority="982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11">
    <cfRule type="expression" dxfId="451" priority="983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I211">
    <cfRule type="expression" dxfId="450" priority="984">
      <formula>AND(OR(YEAR($H211)&gt;YEAR($I211), AND(YEAR($H211)=YEAR($I211), MONTH($H211)&gt;MONTH($I211)), AND(YEAR($H211)=YEAR($I211), MONTH($H211)=MONTH($I211), DAY($H211&gt;=$I211))), $H211&lt;&gt;"", $I211&lt;&gt;"")</formula>
    </cfRule>
  </conditionalFormatting>
  <conditionalFormatting sqref="H211">
    <cfRule type="expression" dxfId="449" priority="985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48" priority="986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47" priority="987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46" priority="988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45" priority="989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1">
    <cfRule type="expression" dxfId="444" priority="990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09">
    <cfRule type="expression" dxfId="443" priority="991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I209">
    <cfRule type="expression" dxfId="442" priority="992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I209">
    <cfRule type="expression" dxfId="441" priority="993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I209">
    <cfRule type="expression" dxfId="440" priority="994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I209">
    <cfRule type="expression" dxfId="439" priority="995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09">
    <cfRule type="expression" dxfId="438" priority="996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09">
    <cfRule type="expression" dxfId="437" priority="997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09">
    <cfRule type="expression" dxfId="436" priority="998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09">
    <cfRule type="expression" dxfId="435" priority="999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09">
    <cfRule type="expression" dxfId="434" priority="1000">
      <formula>AND(OR(YEAR($H209)&gt;YEAR($I209), AND(YEAR($H209)=YEAR($I209), MONTH($H209)&gt;MONTH($I209)), AND(YEAR($H209)=YEAR($I209), MONTH($H209)=MONTH($I209), DAY($H209&gt;=$I209))), $H209&lt;&gt;"", $I209&lt;&gt;"")</formula>
    </cfRule>
  </conditionalFormatting>
  <conditionalFormatting sqref="H212">
    <cfRule type="expression" dxfId="433" priority="1001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32" priority="1002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H212">
    <cfRule type="expression" dxfId="431" priority="1003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30" priority="1004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H212">
    <cfRule type="expression" dxfId="429" priority="1005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28" priority="1006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H212">
    <cfRule type="expression" dxfId="427" priority="1007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26" priority="1008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25" priority="1009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24" priority="1010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23" priority="1011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22" priority="1012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21" priority="1013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20" priority="1014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2">
    <cfRule type="expression" dxfId="419" priority="1015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2">
    <cfRule type="expression" dxfId="418" priority="1016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17" priority="1017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16" priority="1018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H212">
    <cfRule type="expression" dxfId="415" priority="1019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I212">
    <cfRule type="expression" dxfId="414" priority="1020">
      <formula>AND(OR(YEAR($H212)&gt;YEAR($I212), AND(YEAR($H212)=YEAR($I212), MONTH($H212)&gt;MONTH($I212)), AND(YEAR($H212)=YEAR($I212), MONTH($H212)=MONTH($I212), DAY($H212&gt;=$I212))), $H212&lt;&gt;"", $I212&lt;&gt;"")</formula>
    </cfRule>
  </conditionalFormatting>
  <conditionalFormatting sqref="H212">
    <cfRule type="expression" dxfId="413" priority="1021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12" priority="1022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11" priority="1023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10" priority="1024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09" priority="1025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2">
    <cfRule type="expression" dxfId="408" priority="1026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L206">
    <cfRule type="expression" dxfId="407" priority="1027">
      <formula>OR(AND($L206&lt;&gt;2300, $M206&lt;=$L206, OR($O206=2300, $O206&lt;$M206), OR($O206&lt;&gt;"", $R206&lt;&gt;"")), AND($O206&lt;&gt;2300, $P206&lt;=$O206, OR($R206=2300, $R206&lt;$P206), OR($R206&lt;&gt;"", $L206&lt;&gt;"")), AND($R206&lt;&gt;2300, $S206&lt;=$R206, OR($L206=2300, $L206&lt;$S206), OR($L206&lt;&gt;"", $O206&lt;&gt;"")))</formula>
    </cfRule>
  </conditionalFormatting>
  <conditionalFormatting sqref="L209">
    <cfRule type="expression" dxfId="406" priority="1028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L209">
    <cfRule type="expression" dxfId="405" priority="1029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L212">
    <cfRule type="expression" dxfId="404" priority="1030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L212">
    <cfRule type="expression" dxfId="403" priority="1031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L205">
    <cfRule type="expression" dxfId="402" priority="1032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401" priority="1033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400" priority="1034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399" priority="1035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398" priority="1036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397" priority="1037">
      <formula>AND(#REF!&lt;=R205, L205&lt;#REF!, L205&lt;&gt;"")</formula>
    </cfRule>
  </conditionalFormatting>
  <conditionalFormatting sqref="M205">
    <cfRule type="expression" dxfId="396" priority="1038">
      <formula>AND(#REF!&lt;=#REF!, M205&lt;#REF!, M205&lt;&gt;"")</formula>
    </cfRule>
  </conditionalFormatting>
  <conditionalFormatting sqref="L205:M205">
    <cfRule type="expression" dxfId="395" priority="1039">
      <formula>AND(S205&lt;=R205, L205&lt;S205, L205&lt;&gt;"")</formula>
    </cfRule>
  </conditionalFormatting>
  <conditionalFormatting sqref="L205:M205">
    <cfRule type="expression" dxfId="394" priority="1040">
      <formula>AND(S205&lt;=R205, L205&lt;S205, L205&lt;&gt;"")</formula>
    </cfRule>
  </conditionalFormatting>
  <conditionalFormatting sqref="L205:M205">
    <cfRule type="expression" dxfId="393" priority="1041">
      <formula>AND(S205&lt;=R205, L205&lt;S205, L205&lt;&gt;"")</formula>
    </cfRule>
  </conditionalFormatting>
  <conditionalFormatting sqref="L205:M205">
    <cfRule type="expression" dxfId="392" priority="1042">
      <formula>AND(S205&lt;=R205, L205&lt;S205, L205&lt;&gt;"")</formula>
    </cfRule>
  </conditionalFormatting>
  <conditionalFormatting sqref="L205">
    <cfRule type="expression" dxfId="391" priority="1043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390" priority="1044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">
    <cfRule type="expression" dxfId="389" priority="1045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L205:M205">
    <cfRule type="expression" dxfId="388" priority="1046">
      <formula>AND(S205&lt;=R205, L205&lt;S205, L205&lt;&gt;"")</formula>
    </cfRule>
  </conditionalFormatting>
  <conditionalFormatting sqref="L205">
    <cfRule type="expression" dxfId="387" priority="1047">
      <formula>AND(#REF!&lt;=R205, L205&lt;#REF!, L205&lt;&gt;"")</formula>
    </cfRule>
  </conditionalFormatting>
  <conditionalFormatting sqref="M205">
    <cfRule type="expression" dxfId="386" priority="1048">
      <formula>AND(#REF!&lt;=#REF!, M205&lt;#REF!, M205&lt;&gt;"")</formula>
    </cfRule>
  </conditionalFormatting>
  <conditionalFormatting sqref="L205:M205">
    <cfRule type="expression" dxfId="385" priority="1049">
      <formula>AND(S205&lt;=R205, L205&lt;S205, L205&lt;&gt;"")</formula>
    </cfRule>
  </conditionalFormatting>
  <conditionalFormatting sqref="L208">
    <cfRule type="expression" dxfId="384" priority="1050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83" priority="1051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82" priority="1052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81" priority="1053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80" priority="1054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79" priority="1055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78" priority="1056">
      <formula>AND(#REF!&lt;=R208, L208&lt;#REF!, L208&lt;&gt;"")</formula>
    </cfRule>
  </conditionalFormatting>
  <conditionalFormatting sqref="M208">
    <cfRule type="expression" dxfId="377" priority="1057">
      <formula>AND(#REF!&lt;=#REF!, M208&lt;#REF!, M208&lt;&gt;"")</formula>
    </cfRule>
  </conditionalFormatting>
  <conditionalFormatting sqref="L208:M208">
    <cfRule type="expression" dxfId="376" priority="1058">
      <formula>AND(S208&lt;=R208, L208&lt;S208, L208&lt;&gt;"")</formula>
    </cfRule>
  </conditionalFormatting>
  <conditionalFormatting sqref="L208:M208">
    <cfRule type="expression" dxfId="375" priority="1059">
      <formula>AND(S208&lt;=R208, L208&lt;S208, L208&lt;&gt;"")</formula>
    </cfRule>
  </conditionalFormatting>
  <conditionalFormatting sqref="L208:M208">
    <cfRule type="expression" dxfId="374" priority="1060">
      <formula>AND(S208&lt;=R208, L208&lt;S208, L208&lt;&gt;"")</formula>
    </cfRule>
  </conditionalFormatting>
  <conditionalFormatting sqref="L208:M208">
    <cfRule type="expression" dxfId="373" priority="1061">
      <formula>AND(S208&lt;=R208, L208&lt;S208, L208&lt;&gt;"")</formula>
    </cfRule>
  </conditionalFormatting>
  <conditionalFormatting sqref="L208">
    <cfRule type="expression" dxfId="372" priority="1062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71" priority="1063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">
    <cfRule type="expression" dxfId="370" priority="1064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L208:M208">
    <cfRule type="expression" dxfId="369" priority="1065">
      <formula>AND(S208&lt;=R208, L208&lt;S208, L208&lt;&gt;"")</formula>
    </cfRule>
  </conditionalFormatting>
  <conditionalFormatting sqref="L208">
    <cfRule type="expression" dxfId="368" priority="1066">
      <formula>AND(#REF!&lt;=R208, L208&lt;#REF!, L208&lt;&gt;"")</formula>
    </cfRule>
  </conditionalFormatting>
  <conditionalFormatting sqref="M208">
    <cfRule type="expression" dxfId="367" priority="1067">
      <formula>AND(#REF!&lt;=#REF!, M208&lt;#REF!, M208&lt;&gt;"")</formula>
    </cfRule>
  </conditionalFormatting>
  <conditionalFormatting sqref="L208:M208">
    <cfRule type="expression" dxfId="366" priority="1068">
      <formula>AND(S208&lt;=R208, L208&lt;S208, L208&lt;&gt;"")</formula>
    </cfRule>
  </conditionalFormatting>
  <conditionalFormatting sqref="L211">
    <cfRule type="expression" dxfId="365" priority="1069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64" priority="1070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63" priority="1071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62" priority="1072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61" priority="1073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60" priority="1074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59" priority="1075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58" priority="1076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57" priority="1077">
      <formula>AND(#REF!&lt;=R211, L211&lt;#REF!, L211&lt;&gt;"")</formula>
    </cfRule>
  </conditionalFormatting>
  <conditionalFormatting sqref="M211">
    <cfRule type="expression" dxfId="356" priority="1078">
      <formula>AND(#REF!&lt;=#REF!, M211&lt;#REF!, M211&lt;&gt;"")</formula>
    </cfRule>
  </conditionalFormatting>
  <conditionalFormatting sqref="L211:M211">
    <cfRule type="expression" dxfId="355" priority="1079">
      <formula>AND(S211&lt;=R211, L211&lt;S211, L211&lt;&gt;"")</formula>
    </cfRule>
  </conditionalFormatting>
  <conditionalFormatting sqref="L211:M211">
    <cfRule type="expression" dxfId="354" priority="1080">
      <formula>AND(S211&lt;=R211, L211&lt;S211, L211&lt;&gt;"")</formula>
    </cfRule>
  </conditionalFormatting>
  <conditionalFormatting sqref="L211:M211">
    <cfRule type="expression" dxfId="353" priority="1081">
      <formula>AND(S211&lt;=R211, L211&lt;S211, L211&lt;&gt;"")</formula>
    </cfRule>
  </conditionalFormatting>
  <conditionalFormatting sqref="L211:M211">
    <cfRule type="expression" dxfId="352" priority="1082">
      <formula>AND(S211&lt;=R211, L211&lt;S211, L211&lt;&gt;"")</formula>
    </cfRule>
  </conditionalFormatting>
  <conditionalFormatting sqref="L211">
    <cfRule type="expression" dxfId="351" priority="1083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50" priority="1084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">
    <cfRule type="expression" dxfId="349" priority="1085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L211:M211">
    <cfRule type="expression" dxfId="348" priority="1086">
      <formula>AND(S211&lt;=R211, L211&lt;S211, L211&lt;&gt;"")</formula>
    </cfRule>
  </conditionalFormatting>
  <conditionalFormatting sqref="L211">
    <cfRule type="expression" dxfId="347" priority="1087">
      <formula>AND(#REF!&lt;=R211, L211&lt;#REF!, L211&lt;&gt;"")</formula>
    </cfRule>
  </conditionalFormatting>
  <conditionalFormatting sqref="M211">
    <cfRule type="expression" dxfId="346" priority="1088">
      <formula>AND(#REF!&lt;=#REF!, M211&lt;#REF!, M211&lt;&gt;"")</formula>
    </cfRule>
  </conditionalFormatting>
  <conditionalFormatting sqref="L211:M211">
    <cfRule type="expression" dxfId="345" priority="1089">
      <formula>AND(S211&lt;=R211, L211&lt;S211, L211&lt;&gt;"")</formula>
    </cfRule>
  </conditionalFormatting>
  <conditionalFormatting sqref="O205:O212">
    <cfRule type="expression" dxfId="344" priority="1090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6">
    <cfRule type="expression" dxfId="343" priority="1091">
      <formula>OR(AND($L206&lt;&gt;2300, $M206&lt;=$L206, OR($O206=2300, $O206&lt;$M206), OR($O206&lt;&gt;"", $R206&lt;&gt;"")), AND($O206&lt;&gt;2300, $P206&lt;=$O206, OR($R206=2300, $R206&lt;$P206), OR($R206&lt;&gt;"", $L206&lt;&gt;"")), AND($R206&lt;&gt;2300, $S206&lt;=$R206, OR($L206=2300, $L206&lt;$S206), OR($L206&lt;&gt;"", $O206&lt;&gt;"")))</formula>
    </cfRule>
  </conditionalFormatting>
  <conditionalFormatting sqref="O209">
    <cfRule type="expression" dxfId="342" priority="1092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O209">
    <cfRule type="expression" dxfId="341" priority="1093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O212">
    <cfRule type="expression" dxfId="340" priority="1094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O212">
    <cfRule type="expression" dxfId="339" priority="1095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O205">
    <cfRule type="expression" dxfId="338" priority="1096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37" priority="1097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36" priority="1098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35" priority="1099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34" priority="1100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33" priority="1101">
      <formula>AND(#REF!&lt;=U205, O205&lt;#REF!, O205&lt;&gt;"")</formula>
    </cfRule>
  </conditionalFormatting>
  <conditionalFormatting sqref="P205">
    <cfRule type="expression" dxfId="332" priority="1102">
      <formula>AND(#REF!&lt;=#REF!, P205&lt;#REF!, P205&lt;&gt;"")</formula>
    </cfRule>
  </conditionalFormatting>
  <conditionalFormatting sqref="O205:P205">
    <cfRule type="expression" dxfId="331" priority="1103">
      <formula>AND(V205&lt;=U205, O205&lt;V205, O205&lt;&gt;"")</formula>
    </cfRule>
  </conditionalFormatting>
  <conditionalFormatting sqref="O205:P205">
    <cfRule type="expression" dxfId="330" priority="1104">
      <formula>AND(V205&lt;=U205, O205&lt;V205, O205&lt;&gt;"")</formula>
    </cfRule>
  </conditionalFormatting>
  <conditionalFormatting sqref="O205:P205">
    <cfRule type="expression" dxfId="329" priority="1105">
      <formula>AND(V205&lt;=U205, O205&lt;V205, O205&lt;&gt;"")</formula>
    </cfRule>
  </conditionalFormatting>
  <conditionalFormatting sqref="O205:P205">
    <cfRule type="expression" dxfId="328" priority="1106">
      <formula>AND(V205&lt;=U205, O205&lt;V205, O205&lt;&gt;"")</formula>
    </cfRule>
  </conditionalFormatting>
  <conditionalFormatting sqref="O205">
    <cfRule type="expression" dxfId="327" priority="1107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26" priority="1108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">
    <cfRule type="expression" dxfId="325" priority="1109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O205:P205">
    <cfRule type="expression" dxfId="324" priority="1110">
      <formula>AND(V205&lt;=U205, O205&lt;V205, O205&lt;&gt;"")</formula>
    </cfRule>
  </conditionalFormatting>
  <conditionalFormatting sqref="O205">
    <cfRule type="expression" dxfId="323" priority="1111">
      <formula>AND(#REF!&lt;=U205, O205&lt;#REF!, O205&lt;&gt;"")</formula>
    </cfRule>
  </conditionalFormatting>
  <conditionalFormatting sqref="P205">
    <cfRule type="expression" dxfId="322" priority="1112">
      <formula>AND(#REF!&lt;=#REF!, P205&lt;#REF!, P205&lt;&gt;"")</formula>
    </cfRule>
  </conditionalFormatting>
  <conditionalFormatting sqref="O205:P205">
    <cfRule type="expression" dxfId="321" priority="1113">
      <formula>AND(V205&lt;=U205, O205&lt;V205, O205&lt;&gt;"")</formula>
    </cfRule>
  </conditionalFormatting>
  <conditionalFormatting sqref="O208">
    <cfRule type="expression" dxfId="320" priority="1114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9" priority="1115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8" priority="1116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7" priority="1117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6" priority="1118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5" priority="1119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14" priority="1120">
      <formula>AND(#REF!&lt;=U208, O208&lt;#REF!, O208&lt;&gt;"")</formula>
    </cfRule>
  </conditionalFormatting>
  <conditionalFormatting sqref="P208">
    <cfRule type="expression" dxfId="313" priority="1121">
      <formula>AND(#REF!&lt;=#REF!, P208&lt;#REF!, P208&lt;&gt;"")</formula>
    </cfRule>
  </conditionalFormatting>
  <conditionalFormatting sqref="O208:P208">
    <cfRule type="expression" dxfId="312" priority="1122">
      <formula>AND(V208&lt;=U208, O208&lt;V208, O208&lt;&gt;"")</formula>
    </cfRule>
  </conditionalFormatting>
  <conditionalFormatting sqref="O208:P208">
    <cfRule type="expression" dxfId="311" priority="1123">
      <formula>AND(V208&lt;=U208, O208&lt;V208, O208&lt;&gt;"")</formula>
    </cfRule>
  </conditionalFormatting>
  <conditionalFormatting sqref="O208:P208">
    <cfRule type="expression" dxfId="310" priority="1124">
      <formula>AND(V208&lt;=U208, O208&lt;V208, O208&lt;&gt;"")</formula>
    </cfRule>
  </conditionalFormatting>
  <conditionalFormatting sqref="O208:P208">
    <cfRule type="expression" dxfId="309" priority="1125">
      <formula>AND(V208&lt;=U208, O208&lt;V208, O208&lt;&gt;"")</formula>
    </cfRule>
  </conditionalFormatting>
  <conditionalFormatting sqref="O208">
    <cfRule type="expression" dxfId="308" priority="1126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07" priority="1127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">
    <cfRule type="expression" dxfId="306" priority="1128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O208:P208">
    <cfRule type="expression" dxfId="305" priority="1129">
      <formula>AND(V208&lt;=U208, O208&lt;V208, O208&lt;&gt;"")</formula>
    </cfRule>
  </conditionalFormatting>
  <conditionalFormatting sqref="O208">
    <cfRule type="expression" dxfId="304" priority="1130">
      <formula>AND(#REF!&lt;=U208, O208&lt;#REF!, O208&lt;&gt;"")</formula>
    </cfRule>
  </conditionalFormatting>
  <conditionalFormatting sqref="P208">
    <cfRule type="expression" dxfId="303" priority="1131">
      <formula>AND(#REF!&lt;=#REF!, P208&lt;#REF!, P208&lt;&gt;"")</formula>
    </cfRule>
  </conditionalFormatting>
  <conditionalFormatting sqref="O208:P208">
    <cfRule type="expression" dxfId="302" priority="1132">
      <formula>AND(V208&lt;=U208, O208&lt;V208, O208&lt;&gt;"")</formula>
    </cfRule>
  </conditionalFormatting>
  <conditionalFormatting sqref="O211">
    <cfRule type="expression" dxfId="301" priority="1133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300" priority="1134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9" priority="1135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8" priority="1136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7" priority="1137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6" priority="1138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5" priority="1139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4" priority="1140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93" priority="1141">
      <formula>AND(#REF!&lt;=U211, O211&lt;#REF!, O211&lt;&gt;"")</formula>
    </cfRule>
  </conditionalFormatting>
  <conditionalFormatting sqref="P211">
    <cfRule type="expression" dxfId="292" priority="1142">
      <formula>AND(#REF!&lt;=#REF!, P211&lt;#REF!, P211&lt;&gt;"")</formula>
    </cfRule>
  </conditionalFormatting>
  <conditionalFormatting sqref="O211:P211">
    <cfRule type="expression" dxfId="291" priority="1143">
      <formula>AND(V211&lt;=U211, O211&lt;V211, O211&lt;&gt;"")</formula>
    </cfRule>
  </conditionalFormatting>
  <conditionalFormatting sqref="O211:P211">
    <cfRule type="expression" dxfId="290" priority="1144">
      <formula>AND(V211&lt;=U211, O211&lt;V211, O211&lt;&gt;"")</formula>
    </cfRule>
  </conditionalFormatting>
  <conditionalFormatting sqref="O211:P211">
    <cfRule type="expression" dxfId="289" priority="1145">
      <formula>AND(V211&lt;=U211, O211&lt;V211, O211&lt;&gt;"")</formula>
    </cfRule>
  </conditionalFormatting>
  <conditionalFormatting sqref="O211:P211">
    <cfRule type="expression" dxfId="288" priority="1146">
      <formula>AND(V211&lt;=U211, O211&lt;V211, O211&lt;&gt;"")</formula>
    </cfRule>
  </conditionalFormatting>
  <conditionalFormatting sqref="O211">
    <cfRule type="expression" dxfId="287" priority="1147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86" priority="1148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">
    <cfRule type="expression" dxfId="285" priority="1149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O211:P211">
    <cfRule type="expression" dxfId="284" priority="1150">
      <formula>AND(V211&lt;=U211, O211&lt;V211, O211&lt;&gt;"")</formula>
    </cfRule>
  </conditionalFormatting>
  <conditionalFormatting sqref="O211">
    <cfRule type="expression" dxfId="283" priority="1151">
      <formula>AND(#REF!&lt;=U211, O211&lt;#REF!, O211&lt;&gt;"")</formula>
    </cfRule>
  </conditionalFormatting>
  <conditionalFormatting sqref="P211">
    <cfRule type="expression" dxfId="282" priority="1152">
      <formula>AND(#REF!&lt;=#REF!, P211&lt;#REF!, P211&lt;&gt;"")</formula>
    </cfRule>
  </conditionalFormatting>
  <conditionalFormatting sqref="O211:P211">
    <cfRule type="expression" dxfId="281" priority="1153">
      <formula>AND(V211&lt;=U211, O211&lt;V211, O211&lt;&gt;"")</formula>
    </cfRule>
  </conditionalFormatting>
  <conditionalFormatting sqref="R205:R212">
    <cfRule type="expression" dxfId="280" priority="1154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6">
    <cfRule type="expression" dxfId="279" priority="1155">
      <formula>OR(AND($L206&lt;&gt;2300, $M206&lt;=$L206, OR($O206=2300, $O206&lt;$M206), OR($O206&lt;&gt;"", $R206&lt;&gt;"")), AND($O206&lt;&gt;2300, $P206&lt;=$O206, OR($R206=2300, $R206&lt;$P206), OR($R206&lt;&gt;"", $L206&lt;&gt;"")), AND($R206&lt;&gt;2300, $S206&lt;=$R206, OR($L206=2300, $L206&lt;$S206), OR($L206&lt;&gt;"", $O206&lt;&gt;"")))</formula>
    </cfRule>
  </conditionalFormatting>
  <conditionalFormatting sqref="R209">
    <cfRule type="expression" dxfId="278" priority="1156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R209">
    <cfRule type="expression" dxfId="277" priority="1157">
      <formula>OR(AND($L209&lt;&gt;2300, $M209&lt;=$L209, OR($O209=2300, $O209&lt;$M209), OR($O209&lt;&gt;"", $R209&lt;&gt;"")), AND($O209&lt;&gt;2300, $P209&lt;=$O209, OR($R209=2300, $R209&lt;$P209), OR($R209&lt;&gt;"", $L209&lt;&gt;"")), AND($R209&lt;&gt;2300, $S209&lt;=$R209, OR($L209=2300, $L209&lt;$S209), OR($L209&lt;&gt;"", $O209&lt;&gt;"")))</formula>
    </cfRule>
  </conditionalFormatting>
  <conditionalFormatting sqref="R212">
    <cfRule type="expression" dxfId="276" priority="1158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R212">
    <cfRule type="expression" dxfId="275" priority="1159">
      <formula>OR(AND($L212&lt;&gt;2300, $M212&lt;=$L212, OR($O212=2300, $O212&lt;$M212), OR($O212&lt;&gt;"", $R212&lt;&gt;"")), AND($O212&lt;&gt;2300, $P212&lt;=$O212, OR($R212=2300, $R212&lt;$P212), OR($R212&lt;&gt;"", $L212&lt;&gt;"")), AND($R212&lt;&gt;2300, $S212&lt;=$R212, OR($L212=2300, $L212&lt;$S212), OR($L212&lt;&gt;"", $O212&lt;&gt;"")))</formula>
    </cfRule>
  </conditionalFormatting>
  <conditionalFormatting sqref="R205">
    <cfRule type="expression" dxfId="274" priority="1160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73" priority="1161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72" priority="1162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71" priority="1163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70" priority="1164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69" priority="1165">
      <formula>AND(#REF!&lt;=X205, R205&lt;#REF!, R205&lt;&gt;"")</formula>
    </cfRule>
  </conditionalFormatting>
  <conditionalFormatting sqref="S205">
    <cfRule type="expression" dxfId="268" priority="1166">
      <formula>AND(#REF!&lt;=#REF!, S205&lt;#REF!, S205&lt;&gt;"")</formula>
    </cfRule>
  </conditionalFormatting>
  <conditionalFormatting sqref="R205:S205">
    <cfRule type="expression" dxfId="267" priority="1167">
      <formula>AND(Y205&lt;=X205, R205&lt;Y205, R205&lt;&gt;"")</formula>
    </cfRule>
  </conditionalFormatting>
  <conditionalFormatting sqref="R205:S205">
    <cfRule type="expression" dxfId="266" priority="1168">
      <formula>AND(Y205&lt;=X205, R205&lt;Y205, R205&lt;&gt;"")</formula>
    </cfRule>
  </conditionalFormatting>
  <conditionalFormatting sqref="R205:S205">
    <cfRule type="expression" dxfId="265" priority="1169">
      <formula>AND(Y205&lt;=X205, R205&lt;Y205, R205&lt;&gt;"")</formula>
    </cfRule>
  </conditionalFormatting>
  <conditionalFormatting sqref="R205:S205">
    <cfRule type="expression" dxfId="264" priority="1170">
      <formula>AND(Y205&lt;=X205, R205&lt;Y205, R205&lt;&gt;"")</formula>
    </cfRule>
  </conditionalFormatting>
  <conditionalFormatting sqref="R205">
    <cfRule type="expression" dxfId="263" priority="1171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62" priority="1172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">
    <cfRule type="expression" dxfId="261" priority="1173">
      <formula>OR(AND($L205&lt;&gt;2300, $M205&lt;=$L205, OR($O205=2300, $O205&lt;$M205), OR($O205&lt;&gt;"", $R205&lt;&gt;"")), AND($O205&lt;&gt;2300, $P205&lt;=$O205, OR($R205=2300, $R205&lt;$P205), OR($R205&lt;&gt;"", $L205&lt;&gt;"")), AND($R205&lt;&gt;2300, $S205&lt;=$R205, OR($L205=2300, $L205&lt;$S205), OR($L205&lt;&gt;"", $O205&lt;&gt;"")))</formula>
    </cfRule>
  </conditionalFormatting>
  <conditionalFormatting sqref="R205:S205">
    <cfRule type="expression" dxfId="260" priority="1174">
      <formula>AND(Y205&lt;=X205, R205&lt;Y205, R205&lt;&gt;"")</formula>
    </cfRule>
  </conditionalFormatting>
  <conditionalFormatting sqref="R205">
    <cfRule type="expression" dxfId="259" priority="1175">
      <formula>AND(#REF!&lt;=X205, R205&lt;#REF!, R205&lt;&gt;"")</formula>
    </cfRule>
  </conditionalFormatting>
  <conditionalFormatting sqref="S205">
    <cfRule type="expression" dxfId="258" priority="1176">
      <formula>AND(#REF!&lt;=#REF!, S205&lt;#REF!, S205&lt;&gt;"")</formula>
    </cfRule>
  </conditionalFormatting>
  <conditionalFormatting sqref="R205:S205">
    <cfRule type="expression" dxfId="257" priority="1177">
      <formula>AND(Y205&lt;=X205, R205&lt;Y205, R205&lt;&gt;"")</formula>
    </cfRule>
  </conditionalFormatting>
  <conditionalFormatting sqref="R208">
    <cfRule type="expression" dxfId="256" priority="1178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5" priority="1179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4" priority="1180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3" priority="1181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2" priority="1182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1" priority="1183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50" priority="1184">
      <formula>AND(#REF!&lt;=X208, R208&lt;#REF!, R208&lt;&gt;"")</formula>
    </cfRule>
  </conditionalFormatting>
  <conditionalFormatting sqref="S208">
    <cfRule type="expression" dxfId="249" priority="1185">
      <formula>AND(#REF!&lt;=#REF!, S208&lt;#REF!, S208&lt;&gt;"")</formula>
    </cfRule>
  </conditionalFormatting>
  <conditionalFormatting sqref="R208:S208">
    <cfRule type="expression" dxfId="248" priority="1186">
      <formula>AND(Y208&lt;=X208, R208&lt;Y208, R208&lt;&gt;"")</formula>
    </cfRule>
  </conditionalFormatting>
  <conditionalFormatting sqref="R208:S208">
    <cfRule type="expression" dxfId="247" priority="1187">
      <formula>AND(Y208&lt;=X208, R208&lt;Y208, R208&lt;&gt;"")</formula>
    </cfRule>
  </conditionalFormatting>
  <conditionalFormatting sqref="R208:S208">
    <cfRule type="expression" dxfId="246" priority="1188">
      <formula>AND(Y208&lt;=X208, R208&lt;Y208, R208&lt;&gt;"")</formula>
    </cfRule>
  </conditionalFormatting>
  <conditionalFormatting sqref="R208:S208">
    <cfRule type="expression" dxfId="245" priority="1189">
      <formula>AND(Y208&lt;=X208, R208&lt;Y208, R208&lt;&gt;"")</formula>
    </cfRule>
  </conditionalFormatting>
  <conditionalFormatting sqref="R208">
    <cfRule type="expression" dxfId="244" priority="1190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43" priority="1191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">
    <cfRule type="expression" dxfId="242" priority="1192">
      <formula>OR(AND($L208&lt;&gt;2300, $M208&lt;=$L208, OR($O208=2300, $O208&lt;$M208), OR($O208&lt;&gt;"", $R208&lt;&gt;"")), AND($O208&lt;&gt;2300, $P208&lt;=$O208, OR($R208=2300, $R208&lt;$P208), OR($R208&lt;&gt;"", $L208&lt;&gt;"")), AND($R208&lt;&gt;2300, $S208&lt;=$R208, OR($L208=2300, $L208&lt;$S208), OR($L208&lt;&gt;"", $O208&lt;&gt;"")))</formula>
    </cfRule>
  </conditionalFormatting>
  <conditionalFormatting sqref="R208:S208">
    <cfRule type="expression" dxfId="241" priority="1193">
      <formula>AND(Y208&lt;=X208, R208&lt;Y208, R208&lt;&gt;"")</formula>
    </cfRule>
  </conditionalFormatting>
  <conditionalFormatting sqref="R208">
    <cfRule type="expression" dxfId="240" priority="1194">
      <formula>AND(#REF!&lt;=X208, R208&lt;#REF!, R208&lt;&gt;"")</formula>
    </cfRule>
  </conditionalFormatting>
  <conditionalFormatting sqref="S208">
    <cfRule type="expression" dxfId="239" priority="1195">
      <formula>AND(#REF!&lt;=#REF!, S208&lt;#REF!, S208&lt;&gt;"")</formula>
    </cfRule>
  </conditionalFormatting>
  <conditionalFormatting sqref="R208:S208">
    <cfRule type="expression" dxfId="238" priority="1196">
      <formula>AND(Y208&lt;=X208, R208&lt;Y208, R208&lt;&gt;"")</formula>
    </cfRule>
  </conditionalFormatting>
  <conditionalFormatting sqref="R211">
    <cfRule type="expression" dxfId="237" priority="1197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6" priority="1198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5" priority="1199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4" priority="1200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3" priority="1201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2" priority="1202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1" priority="1203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30" priority="1204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29" priority="1205">
      <formula>AND(#REF!&lt;=X211, R211&lt;#REF!, R211&lt;&gt;"")</formula>
    </cfRule>
  </conditionalFormatting>
  <conditionalFormatting sqref="S211">
    <cfRule type="expression" dxfId="228" priority="1206">
      <formula>AND(#REF!&lt;=#REF!, S211&lt;#REF!, S211&lt;&gt;"")</formula>
    </cfRule>
  </conditionalFormatting>
  <conditionalFormatting sqref="R211:S211">
    <cfRule type="expression" dxfId="227" priority="1207">
      <formula>AND(Y211&lt;=X211, R211&lt;Y211, R211&lt;&gt;"")</formula>
    </cfRule>
  </conditionalFormatting>
  <conditionalFormatting sqref="R211:S211">
    <cfRule type="expression" dxfId="226" priority="1208">
      <formula>AND(Y211&lt;=X211, R211&lt;Y211, R211&lt;&gt;"")</formula>
    </cfRule>
  </conditionalFormatting>
  <conditionalFormatting sqref="R211:S211">
    <cfRule type="expression" dxfId="225" priority="1209">
      <formula>AND(Y211&lt;=X211, R211&lt;Y211, R211&lt;&gt;"")</formula>
    </cfRule>
  </conditionalFormatting>
  <conditionalFormatting sqref="R211:S211">
    <cfRule type="expression" dxfId="224" priority="1210">
      <formula>AND(Y211&lt;=X211, R211&lt;Y211, R211&lt;&gt;"")</formula>
    </cfRule>
  </conditionalFormatting>
  <conditionalFormatting sqref="R211">
    <cfRule type="expression" dxfId="223" priority="1211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22" priority="1212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">
    <cfRule type="expression" dxfId="221" priority="1213">
      <formula>OR(AND($L211&lt;&gt;2300, $M211&lt;=$L211, OR($O211=2300, $O211&lt;$M211), OR($O211&lt;&gt;"", $R211&lt;&gt;"")), AND($O211&lt;&gt;2300, $P211&lt;=$O211, OR($R211=2300, $R211&lt;$P211), OR($R211&lt;&gt;"", $L211&lt;&gt;"")), AND($R211&lt;&gt;2300, $S211&lt;=$R211, OR($L211=2300, $L211&lt;$S211), OR($L211&lt;&gt;"", $O211&lt;&gt;"")))</formula>
    </cfRule>
  </conditionalFormatting>
  <conditionalFormatting sqref="R211:S211">
    <cfRule type="expression" dxfId="220" priority="1214">
      <formula>AND(Y211&lt;=X211, R211&lt;Y211, R211&lt;&gt;"")</formula>
    </cfRule>
  </conditionalFormatting>
  <conditionalFormatting sqref="R211">
    <cfRule type="expression" dxfId="219" priority="1215">
      <formula>AND(#REF!&lt;=X211, R211&lt;#REF!, R211&lt;&gt;"")</formula>
    </cfRule>
  </conditionalFormatting>
  <conditionalFormatting sqref="S211">
    <cfRule type="expression" dxfId="218" priority="1216">
      <formula>AND(#REF!&lt;=#REF!, S211&lt;#REF!, S211&lt;&gt;"")</formula>
    </cfRule>
  </conditionalFormatting>
  <conditionalFormatting sqref="R211:S211">
    <cfRule type="expression" dxfId="217" priority="1217">
      <formula>AND(Y211&lt;=X211, R211&lt;Y211, R211&lt;&gt;"")</formula>
    </cfRule>
  </conditionalFormatting>
  <conditionalFormatting sqref="H214:H218">
    <cfRule type="expression" dxfId="216" priority="1218">
      <formula>AND(OR(YEAR($H214)&gt;YEAR($I214), AND(YEAR($H214)=YEAR($I214), MONTH($H214)&gt;MONTH($I214)), AND(YEAR($H214)=YEAR($I214), MONTH($H214)=MONTH($I214), DAY($H214&gt;=$I214))), $H214&lt;&gt;"", $I214&lt;&gt;"")</formula>
    </cfRule>
  </conditionalFormatting>
  <conditionalFormatting sqref="I214:I218">
    <cfRule type="expression" dxfId="215" priority="1219">
      <formula>AND(OR(YEAR($H214)&gt;YEAR($I214), AND(YEAR($H214)=YEAR($I214), MONTH($H214)&gt;MONTH($I214)), AND(YEAR($H214)=YEAR($I214), MONTH($H214)=MONTH($I214), DAY($H214&gt;=$I214))), $H214&lt;&gt;"", $I214&lt;&gt;"")</formula>
    </cfRule>
  </conditionalFormatting>
  <conditionalFormatting sqref="H213:H217">
    <cfRule type="expression" dxfId="214" priority="1220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3:I217">
    <cfRule type="expression" dxfId="213" priority="1221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7">
    <cfRule type="expression" dxfId="212" priority="1222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7">
    <cfRule type="expression" dxfId="211" priority="1223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3:H214">
    <cfRule type="expression" dxfId="210" priority="1224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3:I214">
    <cfRule type="expression" dxfId="209" priority="1225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3:H214">
    <cfRule type="expression" dxfId="208" priority="1226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3:I214">
    <cfRule type="expression" dxfId="207" priority="1227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3:H214">
    <cfRule type="expression" dxfId="206" priority="1228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3:I214">
    <cfRule type="expression" dxfId="205" priority="1229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3">
    <cfRule type="expression" dxfId="204" priority="1230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I213">
    <cfRule type="expression" dxfId="203" priority="1231">
      <formula>AND(OR(YEAR($H213)&gt;YEAR($I213), AND(YEAR($H213)=YEAR($I213), MONTH($H213)&gt;MONTH($I213)), AND(YEAR($H213)=YEAR($I213), MONTH($H213)=MONTH($I213), DAY($H213&gt;=$I213))), $H213&lt;&gt;"", $I213&lt;&gt;"")</formula>
    </cfRule>
  </conditionalFormatting>
  <conditionalFormatting sqref="H214">
    <cfRule type="expression" dxfId="202" priority="1232">
      <formula>AND(OR(YEAR($H214)&gt;YEAR($I214), AND(YEAR($H214)=YEAR($I214), MONTH($H214)&gt;MONTH($I214)), AND(YEAR($H214)=YEAR($I214), MONTH($H214)=MONTH($I214), DAY($H214&gt;=$I214))), $H214&lt;&gt;"", $I214&lt;&gt;"")</formula>
    </cfRule>
  </conditionalFormatting>
  <conditionalFormatting sqref="I214">
    <cfRule type="expression" dxfId="201" priority="1233">
      <formula>AND(OR(YEAR($H214)&gt;YEAR($I214), AND(YEAR($H214)=YEAR($I214), MONTH($H214)&gt;MONTH($I214)), AND(YEAR($H214)=YEAR($I214), MONTH($H214)=MONTH($I214), DAY($H214&gt;=$I214))), $H214&lt;&gt;"", $I214&lt;&gt;"")</formula>
    </cfRule>
  </conditionalFormatting>
  <conditionalFormatting sqref="H217">
    <cfRule type="expression" dxfId="200" priority="1234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6:I217">
    <cfRule type="expression" dxfId="199" priority="1235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7">
    <cfRule type="expression" dxfId="198" priority="1236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6:I217">
    <cfRule type="expression" dxfId="197" priority="1237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7">
    <cfRule type="expression" dxfId="196" priority="1238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6:I217">
    <cfRule type="expression" dxfId="195" priority="1239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7">
    <cfRule type="expression" dxfId="194" priority="1240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6:I217">
    <cfRule type="expression" dxfId="193" priority="1241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7">
    <cfRule type="expression" dxfId="192" priority="1242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I217">
    <cfRule type="expression" dxfId="191" priority="1243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90" priority="1244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7">
    <cfRule type="expression" dxfId="189" priority="1245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7">
    <cfRule type="expression" dxfId="188" priority="1246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I217">
    <cfRule type="expression" dxfId="187" priority="1247">
      <formula>AND(OR(YEAR($H217)&gt;YEAR($I217), AND(YEAR($H217)=YEAR($I217), MONTH($H217)&gt;MONTH($I217)), AND(YEAR($H217)=YEAR($I217), MONTH($H217)=MONTH($I217), DAY($H217&gt;=$I217))), $H217&lt;&gt;"", $I217&lt;&gt;"")</formula>
    </cfRule>
  </conditionalFormatting>
  <conditionalFormatting sqref="H217">
    <cfRule type="expression" dxfId="186" priority="1248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85" priority="1249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84" priority="1250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83" priority="1251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82" priority="1252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7">
    <cfRule type="expression" dxfId="181" priority="1253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I215">
    <cfRule type="expression" dxfId="180" priority="1254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I215">
    <cfRule type="expression" dxfId="179" priority="1255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I215">
    <cfRule type="expression" dxfId="178" priority="1256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I215">
    <cfRule type="expression" dxfId="177" priority="1257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I215">
    <cfRule type="expression" dxfId="176" priority="1258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5">
    <cfRule type="expression" dxfId="175" priority="1259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5">
    <cfRule type="expression" dxfId="174" priority="1260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5">
    <cfRule type="expression" dxfId="173" priority="1261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5">
    <cfRule type="expression" dxfId="172" priority="1262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5">
    <cfRule type="expression" dxfId="171" priority="1263">
      <formula>AND(OR(YEAR($H215)&gt;YEAR($I215), AND(YEAR($H215)=YEAR($I215), MONTH($H215)&gt;MONTH($I215)), AND(YEAR($H215)=YEAR($I215), MONTH($H215)=MONTH($I215), DAY($H215&gt;=$I215))), $H215&lt;&gt;"", $I215&lt;&gt;"")</formula>
    </cfRule>
  </conditionalFormatting>
  <conditionalFormatting sqref="H218">
    <cfRule type="expression" dxfId="170" priority="1264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69" priority="1265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H218">
    <cfRule type="expression" dxfId="168" priority="1266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67" priority="1267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H218">
    <cfRule type="expression" dxfId="166" priority="1268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65" priority="1269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H218">
    <cfRule type="expression" dxfId="164" priority="1270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63" priority="1271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62" priority="1272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61" priority="1273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60" priority="1274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59" priority="1275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58" priority="1276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57" priority="1277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I218">
    <cfRule type="expression" dxfId="156" priority="1278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I218">
    <cfRule type="expression" dxfId="155" priority="1279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54" priority="1280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53" priority="1281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H218">
    <cfRule type="expression" dxfId="152" priority="1282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I218">
    <cfRule type="expression" dxfId="151" priority="1283">
      <formula>AND(OR(YEAR($H218)&gt;YEAR($I218), AND(YEAR($H218)=YEAR($I218), MONTH($H218)&gt;MONTH($I218)), AND(YEAR($H218)=YEAR($I218), MONTH($H218)=MONTH($I218), DAY($H218&gt;=$I218))), $H218&lt;&gt;"", $I218&lt;&gt;"")</formula>
    </cfRule>
  </conditionalFormatting>
  <conditionalFormatting sqref="H218">
    <cfRule type="expression" dxfId="150" priority="1284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49" priority="1285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48" priority="1286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47" priority="1287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46" priority="1288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H218">
    <cfRule type="expression" dxfId="145" priority="1289">
      <formula>AND(OR(YEAR($H219)&gt;YEAR($I219), AND(YEAR($H219)=YEAR($I219), MONTH($H219)&gt;MONTH($I219)), AND(YEAR($H219)=YEAR($I219), MONTH($H219)=MONTH($I219), DAY($H219&gt;=$I219))), $H219&lt;&gt;"", $I219&lt;&gt;"")</formula>
    </cfRule>
  </conditionalFormatting>
  <conditionalFormatting sqref="L213:L218">
    <cfRule type="expression" dxfId="144" priority="1290">
      <formula>OR(AND($L213&lt;&gt;2300, $M213&lt;=$L213, OR($O213=2300, $O213&lt;$M213), OR($O213&lt;&gt;"", $R213&lt;&gt;"")), AND($O213&lt;&gt;2300, $P213&lt;=$O213, OR($R213=2300, $R213&lt;$P213), OR($R213&lt;&gt;"", $L213&lt;&gt;"")), AND($R213&lt;&gt;2300, $S213&lt;=$R213, OR($L213=2300, $L213&lt;$S213), OR($L213&lt;&gt;"", $O213&lt;&gt;"")))</formula>
    </cfRule>
  </conditionalFormatting>
  <conditionalFormatting sqref="L217:L218">
    <cfRule type="expression" dxfId="143" priority="1291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5">
    <cfRule type="expression" dxfId="142" priority="1292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L215">
    <cfRule type="expression" dxfId="141" priority="1293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L218">
    <cfRule type="expression" dxfId="140" priority="1294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L218">
    <cfRule type="expression" dxfId="139" priority="1295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L214">
    <cfRule type="expression" dxfId="138" priority="1296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7" priority="1297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6" priority="1298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5" priority="1299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4" priority="1300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3" priority="1301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32" priority="1302">
      <formula>AND(#REF!&lt;=R214, L214&lt;#REF!, L214&lt;&gt;"")</formula>
    </cfRule>
  </conditionalFormatting>
  <conditionalFormatting sqref="M214">
    <cfRule type="expression" dxfId="131" priority="1303">
      <formula>AND(#REF!&lt;=#REF!, M214&lt;#REF!, M214&lt;&gt;"")</formula>
    </cfRule>
  </conditionalFormatting>
  <conditionalFormatting sqref="L214:M214">
    <cfRule type="expression" dxfId="130" priority="1304">
      <formula>AND(S214&lt;=R214, L214&lt;S214, L214&lt;&gt;"")</formula>
    </cfRule>
  </conditionalFormatting>
  <conditionalFormatting sqref="L214:M214">
    <cfRule type="expression" dxfId="129" priority="1305">
      <formula>AND(S214&lt;=R214, L214&lt;S214, L214&lt;&gt;"")</formula>
    </cfRule>
  </conditionalFormatting>
  <conditionalFormatting sqref="L214:M214">
    <cfRule type="expression" dxfId="128" priority="1306">
      <formula>AND(S214&lt;=R214, L214&lt;S214, L214&lt;&gt;"")</formula>
    </cfRule>
  </conditionalFormatting>
  <conditionalFormatting sqref="L214:M214">
    <cfRule type="expression" dxfId="127" priority="1307">
      <formula>AND(S214&lt;=R214, L214&lt;S214, L214&lt;&gt;"")</formula>
    </cfRule>
  </conditionalFormatting>
  <conditionalFormatting sqref="L214">
    <cfRule type="expression" dxfId="126" priority="1308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25" priority="1309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">
    <cfRule type="expression" dxfId="124" priority="1310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L214:M214">
    <cfRule type="expression" dxfId="123" priority="1311">
      <formula>AND(S214&lt;=R214, L214&lt;S214, L214&lt;&gt;"")</formula>
    </cfRule>
  </conditionalFormatting>
  <conditionalFormatting sqref="L214">
    <cfRule type="expression" dxfId="122" priority="1312">
      <formula>AND(#REF!&lt;=R214, L214&lt;#REF!, L214&lt;&gt;"")</formula>
    </cfRule>
  </conditionalFormatting>
  <conditionalFormatting sqref="M214">
    <cfRule type="expression" dxfId="121" priority="1313">
      <formula>AND(#REF!&lt;=#REF!, M214&lt;#REF!, M214&lt;&gt;"")</formula>
    </cfRule>
  </conditionalFormatting>
  <conditionalFormatting sqref="L214:M214">
    <cfRule type="expression" dxfId="120" priority="1314">
      <formula>AND(S214&lt;=R214, L214&lt;S214, L214&lt;&gt;"")</formula>
    </cfRule>
  </conditionalFormatting>
  <conditionalFormatting sqref="L217">
    <cfRule type="expression" dxfId="119" priority="1315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8" priority="1316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7" priority="1317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6" priority="1318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5" priority="1319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4" priority="1320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3" priority="1321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2" priority="1322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11" priority="1323">
      <formula>AND(#REF!&lt;=R217, L217&lt;#REF!, L217&lt;&gt;"")</formula>
    </cfRule>
  </conditionalFormatting>
  <conditionalFormatting sqref="M217">
    <cfRule type="expression" dxfId="110" priority="1324">
      <formula>AND(#REF!&lt;=#REF!, M217&lt;#REF!, M217&lt;&gt;"")</formula>
    </cfRule>
  </conditionalFormatting>
  <conditionalFormatting sqref="L217:M217">
    <cfRule type="expression" dxfId="109" priority="1325">
      <formula>AND(S217&lt;=R217, L217&lt;S217, L217&lt;&gt;"")</formula>
    </cfRule>
  </conditionalFormatting>
  <conditionalFormatting sqref="L217:M217">
    <cfRule type="expression" dxfId="108" priority="1326">
      <formula>AND(S217&lt;=R217, L217&lt;S217, L217&lt;&gt;"")</formula>
    </cfRule>
  </conditionalFormatting>
  <conditionalFormatting sqref="L217:M217">
    <cfRule type="expression" dxfId="107" priority="1327">
      <formula>AND(S217&lt;=R217, L217&lt;S217, L217&lt;&gt;"")</formula>
    </cfRule>
  </conditionalFormatting>
  <conditionalFormatting sqref="L217:M217">
    <cfRule type="expression" dxfId="106" priority="1328">
      <formula>AND(S217&lt;=R217, L217&lt;S217, L217&lt;&gt;"")</formula>
    </cfRule>
  </conditionalFormatting>
  <conditionalFormatting sqref="L217">
    <cfRule type="expression" dxfId="105" priority="1329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04" priority="1330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">
    <cfRule type="expression" dxfId="103" priority="1331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L217:M217">
    <cfRule type="expression" dxfId="102" priority="1332">
      <formula>AND(S217&lt;=R217, L217&lt;S217, L217&lt;&gt;"")</formula>
    </cfRule>
  </conditionalFormatting>
  <conditionalFormatting sqref="L217">
    <cfRule type="expression" dxfId="101" priority="1333">
      <formula>AND(#REF!&lt;=R217, L217&lt;#REF!, L217&lt;&gt;"")</formula>
    </cfRule>
  </conditionalFormatting>
  <conditionalFormatting sqref="M217">
    <cfRule type="expression" dxfId="100" priority="1334">
      <formula>AND(#REF!&lt;=#REF!, M217&lt;#REF!, M217&lt;&gt;"")</formula>
    </cfRule>
  </conditionalFormatting>
  <conditionalFormatting sqref="L217:M217">
    <cfRule type="expression" dxfId="99" priority="1335">
      <formula>AND(S217&lt;=R217, L217&lt;S217, L217&lt;&gt;"")</formula>
    </cfRule>
  </conditionalFormatting>
  <conditionalFormatting sqref="O213:O218">
    <cfRule type="expression" dxfId="98" priority="1336">
      <formula>OR(AND($L213&lt;&gt;2300, $M213&lt;=$L213, OR($O213=2300, $O213&lt;$M213), OR($O213&lt;&gt;"", $R213&lt;&gt;"")), AND($O213&lt;&gt;2300, $P213&lt;=$O213, OR($R213=2300, $R213&lt;$P213), OR($R213&lt;&gt;"", $L213&lt;&gt;"")), AND($R213&lt;&gt;2300, $S213&lt;=$R213, OR($L213=2300, $L213&lt;$S213), OR($L213&lt;&gt;"", $O213&lt;&gt;"")))</formula>
    </cfRule>
  </conditionalFormatting>
  <conditionalFormatting sqref="O217:O218">
    <cfRule type="expression" dxfId="97" priority="1337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5">
    <cfRule type="expression" dxfId="96" priority="1338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O215">
    <cfRule type="expression" dxfId="95" priority="1339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O218">
    <cfRule type="expression" dxfId="94" priority="1340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O218">
    <cfRule type="expression" dxfId="93" priority="1341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O214">
    <cfRule type="expression" dxfId="92" priority="1342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91" priority="1343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90" priority="1344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89" priority="1345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88" priority="1346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87" priority="1347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86" priority="1348">
      <formula>AND(#REF!&lt;=U214, O214&lt;#REF!, O214&lt;&gt;"")</formula>
    </cfRule>
  </conditionalFormatting>
  <conditionalFormatting sqref="P214">
    <cfRule type="expression" dxfId="85" priority="1349">
      <formula>AND(#REF!&lt;=#REF!, P214&lt;#REF!, P214&lt;&gt;"")</formula>
    </cfRule>
  </conditionalFormatting>
  <conditionalFormatting sqref="O214:P214">
    <cfRule type="expression" dxfId="84" priority="1350">
      <formula>AND(V214&lt;=U214, O214&lt;V214, O214&lt;&gt;"")</formula>
    </cfRule>
  </conditionalFormatting>
  <conditionalFormatting sqref="O214:P214">
    <cfRule type="expression" dxfId="83" priority="1351">
      <formula>AND(V214&lt;=U214, O214&lt;V214, O214&lt;&gt;"")</formula>
    </cfRule>
  </conditionalFormatting>
  <conditionalFormatting sqref="O214:P214">
    <cfRule type="expression" dxfId="82" priority="1352">
      <formula>AND(V214&lt;=U214, O214&lt;V214, O214&lt;&gt;"")</formula>
    </cfRule>
  </conditionalFormatting>
  <conditionalFormatting sqref="O214:P214">
    <cfRule type="expression" dxfId="81" priority="1353">
      <formula>AND(V214&lt;=U214, O214&lt;V214, O214&lt;&gt;"")</formula>
    </cfRule>
  </conditionalFormatting>
  <conditionalFormatting sqref="O214">
    <cfRule type="expression" dxfId="80" priority="1354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79" priority="1355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">
    <cfRule type="expression" dxfId="78" priority="1356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O214:P214">
    <cfRule type="expression" dxfId="77" priority="1357">
      <formula>AND(V214&lt;=U214, O214&lt;V214, O214&lt;&gt;"")</formula>
    </cfRule>
  </conditionalFormatting>
  <conditionalFormatting sqref="O214">
    <cfRule type="expression" dxfId="76" priority="1358">
      <formula>AND(#REF!&lt;=U214, O214&lt;#REF!, O214&lt;&gt;"")</formula>
    </cfRule>
  </conditionalFormatting>
  <conditionalFormatting sqref="P214">
    <cfRule type="expression" dxfId="75" priority="1359">
      <formula>AND(#REF!&lt;=#REF!, P214&lt;#REF!, P214&lt;&gt;"")</formula>
    </cfRule>
  </conditionalFormatting>
  <conditionalFormatting sqref="O214:P214">
    <cfRule type="expression" dxfId="74" priority="1360">
      <formula>AND(V214&lt;=U214, O214&lt;V214, O214&lt;&gt;"")</formula>
    </cfRule>
  </conditionalFormatting>
  <conditionalFormatting sqref="O217">
    <cfRule type="expression" dxfId="73" priority="1361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72" priority="1362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71" priority="1363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70" priority="1364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69" priority="1365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68" priority="1366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67" priority="1367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66" priority="1368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65" priority="1369">
      <formula>AND(#REF!&lt;=U217, O217&lt;#REF!, O217&lt;&gt;"")</formula>
    </cfRule>
  </conditionalFormatting>
  <conditionalFormatting sqref="P217">
    <cfRule type="expression" dxfId="64" priority="1370">
      <formula>AND(#REF!&lt;=#REF!, P217&lt;#REF!, P217&lt;&gt;"")</formula>
    </cfRule>
  </conditionalFormatting>
  <conditionalFormatting sqref="O217:P217">
    <cfRule type="expression" dxfId="63" priority="1371">
      <formula>AND(V217&lt;=U217, O217&lt;V217, O217&lt;&gt;"")</formula>
    </cfRule>
  </conditionalFormatting>
  <conditionalFormatting sqref="O217:P217">
    <cfRule type="expression" dxfId="62" priority="1372">
      <formula>AND(V217&lt;=U217, O217&lt;V217, O217&lt;&gt;"")</formula>
    </cfRule>
  </conditionalFormatting>
  <conditionalFormatting sqref="O217:P217">
    <cfRule type="expression" dxfId="61" priority="1373">
      <formula>AND(V217&lt;=U217, O217&lt;V217, O217&lt;&gt;"")</formula>
    </cfRule>
  </conditionalFormatting>
  <conditionalFormatting sqref="O217:P217">
    <cfRule type="expression" dxfId="60" priority="1374">
      <formula>AND(V217&lt;=U217, O217&lt;V217, O217&lt;&gt;"")</formula>
    </cfRule>
  </conditionalFormatting>
  <conditionalFormatting sqref="O217">
    <cfRule type="expression" dxfId="59" priority="1375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58" priority="1376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">
    <cfRule type="expression" dxfId="57" priority="1377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O217:P217">
    <cfRule type="expression" dxfId="56" priority="1378">
      <formula>AND(V217&lt;=U217, O217&lt;V217, O217&lt;&gt;"")</formula>
    </cfRule>
  </conditionalFormatting>
  <conditionalFormatting sqref="O217">
    <cfRule type="expression" dxfId="55" priority="1379">
      <formula>AND(#REF!&lt;=U217, O217&lt;#REF!, O217&lt;&gt;"")</formula>
    </cfRule>
  </conditionalFormatting>
  <conditionalFormatting sqref="P217">
    <cfRule type="expression" dxfId="54" priority="1380">
      <formula>AND(#REF!&lt;=#REF!, P217&lt;#REF!, P217&lt;&gt;"")</formula>
    </cfRule>
  </conditionalFormatting>
  <conditionalFormatting sqref="O217:P217">
    <cfRule type="expression" dxfId="53" priority="1381">
      <formula>AND(V217&lt;=U217, O217&lt;V217, O217&lt;&gt;"")</formula>
    </cfRule>
  </conditionalFormatting>
  <conditionalFormatting sqref="R214:S218">
    <cfRule type="expression" dxfId="52" priority="1382">
      <formula>AND(Y214&lt;=X214, R214&lt;Y214, R214&lt;&gt;"")</formula>
    </cfRule>
  </conditionalFormatting>
  <conditionalFormatting sqref="R213:R218">
    <cfRule type="expression" dxfId="51" priority="1383">
      <formula>OR(AND($L213&lt;&gt;2300, $M213&lt;=$L213, OR($O213=2300, $O213&lt;$M213), OR($O213&lt;&gt;"", $R213&lt;&gt;"")), AND($O213&lt;&gt;2300, $P213&lt;=$O213, OR($R213=2300, $R213&lt;$P213), OR($R213&lt;&gt;"", $L213&lt;&gt;"")), AND($R213&lt;&gt;2300, $S213&lt;=$R213, OR($L213=2300, $L213&lt;$S213), OR($L213&lt;&gt;"", $O213&lt;&gt;"")))</formula>
    </cfRule>
  </conditionalFormatting>
  <conditionalFormatting sqref="R217:R218">
    <cfRule type="expression" dxfId="50" priority="1384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5">
    <cfRule type="expression" dxfId="49" priority="1385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R215">
    <cfRule type="expression" dxfId="48" priority="1386">
      <formula>OR(AND($L215&lt;&gt;2300, $M215&lt;=$L215, OR($O215=2300, $O215&lt;$M215), OR($O215&lt;&gt;"", $R215&lt;&gt;"")), AND($O215&lt;&gt;2300, $P215&lt;=$O215, OR($R215=2300, $R215&lt;$P215), OR($R215&lt;&gt;"", $L215&lt;&gt;"")), AND($R215&lt;&gt;2300, $S215&lt;=$R215, OR($L215=2300, $L215&lt;$S215), OR($L215&lt;&gt;"", $O215&lt;&gt;"")))</formula>
    </cfRule>
  </conditionalFormatting>
  <conditionalFormatting sqref="R218">
    <cfRule type="expression" dxfId="47" priority="1387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R218">
    <cfRule type="expression" dxfId="46" priority="1388">
      <formula>OR(AND($L218&lt;&gt;2300, $M218&lt;=$L218, OR($O218=2300, $O218&lt;$M218), OR($O218&lt;&gt;"", $R218&lt;&gt;"")), AND($O218&lt;&gt;2300, $P218&lt;=$O218, OR($R218=2300, $R218&lt;$P218), OR($R218&lt;&gt;"", $L218&lt;&gt;"")), AND($R218&lt;&gt;2300, $S218&lt;=$R218, OR($L218=2300, $L218&lt;$S218), OR($L218&lt;&gt;"", $O218&lt;&gt;"")))</formula>
    </cfRule>
  </conditionalFormatting>
  <conditionalFormatting sqref="R214">
    <cfRule type="expression" dxfId="45" priority="1389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44" priority="1390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43" priority="1391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42" priority="1392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41" priority="1393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40" priority="1394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39" priority="1395">
      <formula>AND(#REF!&lt;=X214, R214&lt;#REF!, R214&lt;&gt;"")</formula>
    </cfRule>
  </conditionalFormatting>
  <conditionalFormatting sqref="S214">
    <cfRule type="expression" dxfId="38" priority="1396">
      <formula>AND(#REF!&lt;=#REF!, S214&lt;#REF!, S214&lt;&gt;"")</formula>
    </cfRule>
  </conditionalFormatting>
  <conditionalFormatting sqref="R214:S214">
    <cfRule type="expression" dxfId="37" priority="1397">
      <formula>AND(Y214&lt;=X214, R214&lt;Y214, R214&lt;&gt;"")</formula>
    </cfRule>
  </conditionalFormatting>
  <conditionalFormatting sqref="R214:S214">
    <cfRule type="expression" dxfId="36" priority="1398">
      <formula>AND(Y214&lt;=X214, R214&lt;Y214, R214&lt;&gt;"")</formula>
    </cfRule>
  </conditionalFormatting>
  <conditionalFormatting sqref="R214:S214">
    <cfRule type="expression" dxfId="35" priority="1399">
      <formula>AND(Y214&lt;=X214, R214&lt;Y214, R214&lt;&gt;"")</formula>
    </cfRule>
  </conditionalFormatting>
  <conditionalFormatting sqref="R214:S214">
    <cfRule type="expression" dxfId="34" priority="1400">
      <formula>AND(Y214&lt;=X214, R214&lt;Y214, R214&lt;&gt;"")</formula>
    </cfRule>
  </conditionalFormatting>
  <conditionalFormatting sqref="R214">
    <cfRule type="expression" dxfId="33" priority="1401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32" priority="1402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">
    <cfRule type="expression" dxfId="31" priority="1403">
      <formula>OR(AND($L214&lt;&gt;2300, $M214&lt;=$L214, OR($O214=2300, $O214&lt;$M214), OR($O214&lt;&gt;"", $R214&lt;&gt;"")), AND($O214&lt;&gt;2300, $P214&lt;=$O214, OR($R214=2300, $R214&lt;$P214), OR($R214&lt;&gt;"", $L214&lt;&gt;"")), AND($R214&lt;&gt;2300, $S214&lt;=$R214, OR($L214=2300, $L214&lt;$S214), OR($L214&lt;&gt;"", $O214&lt;&gt;"")))</formula>
    </cfRule>
  </conditionalFormatting>
  <conditionalFormatting sqref="R214:S214">
    <cfRule type="expression" dxfId="30" priority="1404">
      <formula>AND(Y214&lt;=X214, R214&lt;Y214, R214&lt;&gt;"")</formula>
    </cfRule>
  </conditionalFormatting>
  <conditionalFormatting sqref="R214">
    <cfRule type="expression" dxfId="29" priority="1405">
      <formula>AND(#REF!&lt;=X214, R214&lt;#REF!, R214&lt;&gt;"")</formula>
    </cfRule>
  </conditionalFormatting>
  <conditionalFormatting sqref="S214">
    <cfRule type="expression" dxfId="28" priority="1406">
      <formula>AND(#REF!&lt;=#REF!, S214&lt;#REF!, S214&lt;&gt;"")</formula>
    </cfRule>
  </conditionalFormatting>
  <conditionalFormatting sqref="R214:S214">
    <cfRule type="expression" dxfId="27" priority="1407">
      <formula>AND(Y214&lt;=X214, R214&lt;Y214, R214&lt;&gt;"")</formula>
    </cfRule>
  </conditionalFormatting>
  <conditionalFormatting sqref="R217">
    <cfRule type="expression" dxfId="26" priority="1408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5" priority="1409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4" priority="1410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3" priority="1411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2" priority="1412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1" priority="1413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20" priority="1414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19" priority="1415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18" priority="1416">
      <formula>AND(#REF!&lt;=X217, R217&lt;#REF!, R217&lt;&gt;"")</formula>
    </cfRule>
  </conditionalFormatting>
  <conditionalFormatting sqref="S217">
    <cfRule type="expression" dxfId="17" priority="1417">
      <formula>AND(#REF!&lt;=#REF!, S217&lt;#REF!, S217&lt;&gt;"")</formula>
    </cfRule>
  </conditionalFormatting>
  <conditionalFormatting sqref="R217:S217">
    <cfRule type="expression" dxfId="16" priority="1418">
      <formula>AND(Y217&lt;=X217, R217&lt;Y217, R217&lt;&gt;"")</formula>
    </cfRule>
  </conditionalFormatting>
  <conditionalFormatting sqref="R217:S217">
    <cfRule type="expression" dxfId="15" priority="1419">
      <formula>AND(Y217&lt;=X217, R217&lt;Y217, R217&lt;&gt;"")</formula>
    </cfRule>
  </conditionalFormatting>
  <conditionalFormatting sqref="R217:S217">
    <cfRule type="expression" dxfId="14" priority="1420">
      <formula>AND(Y217&lt;=X217, R217&lt;Y217, R217&lt;&gt;"")</formula>
    </cfRule>
  </conditionalFormatting>
  <conditionalFormatting sqref="R217:S217">
    <cfRule type="expression" dxfId="13" priority="1421">
      <formula>AND(Y217&lt;=X217, R217&lt;Y217, R217&lt;&gt;"")</formula>
    </cfRule>
  </conditionalFormatting>
  <conditionalFormatting sqref="R217">
    <cfRule type="expression" dxfId="12" priority="1422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11" priority="1423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">
    <cfRule type="expression" dxfId="10" priority="1424">
      <formula>OR(AND($L217&lt;&gt;2300, $M217&lt;=$L217, OR($O217=2300, $O217&lt;$M217), OR($O217&lt;&gt;"", $R217&lt;&gt;"")), AND($O217&lt;&gt;2300, $P217&lt;=$O217, OR($R217=2300, $R217&lt;$P217), OR($R217&lt;&gt;"", $L217&lt;&gt;"")), AND($R217&lt;&gt;2300, $S217&lt;=$R217, OR($L217=2300, $L217&lt;$S217), OR($L217&lt;&gt;"", $O217&lt;&gt;"")))</formula>
    </cfRule>
  </conditionalFormatting>
  <conditionalFormatting sqref="R217:S217">
    <cfRule type="expression" dxfId="9" priority="1425">
      <formula>AND(Y217&lt;=X217, R217&lt;Y217, R217&lt;&gt;"")</formula>
    </cfRule>
  </conditionalFormatting>
  <conditionalFormatting sqref="R217">
    <cfRule type="expression" dxfId="8" priority="1426">
      <formula>AND(#REF!&lt;=X217, R217&lt;#REF!, R217&lt;&gt;"")</formula>
    </cfRule>
  </conditionalFormatting>
  <conditionalFormatting sqref="S217">
    <cfRule type="expression" dxfId="7" priority="1427">
      <formula>AND(#REF!&lt;=#REF!, S217&lt;#REF!, S217&lt;&gt;"")</formula>
    </cfRule>
  </conditionalFormatting>
  <conditionalFormatting sqref="R217:S217">
    <cfRule type="expression" dxfId="6" priority="1428">
      <formula>AND(Y217&lt;=X217, R217&lt;Y217, R217&lt;&gt;"")</formula>
    </cfRule>
  </conditionalFormatting>
  <conditionalFormatting sqref="H225">
    <cfRule type="expression" dxfId="5" priority="1429">
      <formula>AND(OR(YEAR($H225)&gt;YEAR($I225), AND(YEAR($H225)=YEAR($I225), MONTH($H225)&gt;MONTH($I225)), AND(YEAR($H225)=YEAR($I225), MONTH($H225)=MONTH($I225), DAY($H225&gt;=$I225))), $H225&lt;&gt;"", $I225&lt;&gt;"")</formula>
    </cfRule>
  </conditionalFormatting>
  <conditionalFormatting sqref="I225">
    <cfRule type="expression" dxfId="4" priority="1430">
      <formula>AND(OR(YEAR($H225)&gt;YEAR($I225), AND(YEAR($H225)=YEAR($I225), MONTH($H225)&gt;MONTH($I225)), AND(YEAR($H225)=YEAR($I225), MONTH($H225)=MONTH($I225), DAY($H225&gt;=$I225))), $H225&lt;&gt;"", $I225&lt;&gt;"")</formula>
    </cfRule>
  </conditionalFormatting>
  <conditionalFormatting sqref="H224:H225">
    <cfRule type="expression" dxfId="3" priority="1431">
      <formula>AND(OR(YEAR($H224)&gt;YEAR($I224), AND(YEAR($H224)=YEAR($I224), MONTH($H224)&gt;MONTH($I224)), AND(YEAR($H224)=YEAR($I224), MONTH($H224)=MONTH($I224), DAY($H224&gt;=$I224))), $H224&lt;&gt;"", $I224&lt;&gt;"")</formula>
    </cfRule>
  </conditionalFormatting>
  <conditionalFormatting sqref="I224:I225">
    <cfRule type="expression" dxfId="2" priority="1432">
      <formula>AND(OR(YEAR($H224)&gt;YEAR($I224), AND(YEAR($H224)=YEAR($I224), MONTH($H224)&gt;MONTH($I224)), AND(YEAR($H224)=YEAR($I224), MONTH($H224)=MONTH($I224), DAY($H224&gt;=$I224))), $H224&lt;&gt;"", $I224&lt;&gt;"")</formula>
    </cfRule>
  </conditionalFormatting>
  <conditionalFormatting sqref="H226:H227">
    <cfRule type="expression" dxfId="1" priority="1433">
      <formula>AND(OR(YEAR($H226)&gt;YEAR($I226), AND(YEAR($H226)=YEAR($I226), MONTH($H226)&gt;MONTH($I226)), AND(YEAR($H226)=YEAR($I226), MONTH($H226)=MONTH($I226), DAY($H226&gt;=$I226))), $H226&lt;&gt;"", $I226&lt;&gt;"")</formula>
    </cfRule>
  </conditionalFormatting>
  <conditionalFormatting sqref="I226:I227">
    <cfRule type="expression" dxfId="0" priority="1434">
      <formula>AND(OR(YEAR($H226)&gt;YEAR($I226), AND(YEAR($H226)=YEAR($I226), MONTH($H226)&gt;MONTH($I226)), AND(YEAR($H226)=YEAR($I226), MONTH($H226)=MONTH($I226), DAY($H226&gt;=$I226))), $H226&lt;&gt;"", $I226&lt;&gt;"")</formula>
    </cfRule>
  </conditionalFormatting>
  <dataValidations disablePrompts="1" count="6">
    <dataValidation type="list" showInputMessage="1" showErrorMessage="1" promptTitle="Times for tender" prompt="Input the EFA blocks you'd like to tender in for" sqref="L155:M172 O155:P172 R155:S172 M173:M227 P173:P227 S173:S227 L174:M175 O174:P175 R174:S175 L177:M178 O177:P178 R177:S178 L180:M181 O180:P181 R180:S181 L183:M184 O183:P184 R183:S184 L186:M187 O186:P187 R186:S187 L189:M190 O189:P190 R189:S190 L192:M193 O192:P193 R192:S193 L195:M196 O195:P196 R195:S196 L198:M199 O198:P199 R198:S199 L201:M202 O201:P202 R201:S202 L204:M205 O204:P205 R204:S205 L207:M208 O207:P208 R207:S208 L210:M211 O210:P211 R210:S211 L213:M214 O213:P214 R213:S214 L216:M217 O216:P217 R216:S217">
      <formula1>EFA</formula1>
      <formula2>0</formula2>
    </dataValidation>
    <dataValidation type="list" showInputMessage="1" showErrorMessage="1" promptTitle="Times for tender" prompt="Input the EFA blocks you'd like to tender in for" sqref="P236:P257 S236:S257 M236:M257">
      <formula1>EFA</formula1>
    </dataValidation>
    <dataValidation type="list" showInputMessage="1" showErrorMessage="1" promptTitle="Times for tender" prompt="Input the EFA blocks you'd like to tender in for" sqref="R236:R257">
      <formula1>IF(DAY(H287)&gt;2, IF(WEEKDAY(H287)&gt;5, IF(WEEKDAY(H287)=6,#REF!, EFA),EFA), EFA)</formula1>
    </dataValidation>
    <dataValidation type="list" showInputMessage="1" showErrorMessage="1" promptTitle="Times for tender" prompt="Input the EFA blocks you'd like to tender in for" sqref="O236:O257">
      <formula1>IF(DAY(H236)&gt;2, IF(WEEKDAY(H236)&gt;5, IF(WEEKDAY(H236)=6,#REF!, EFA), EFA), EFA)</formula1>
    </dataValidation>
    <dataValidation type="list" showInputMessage="1" showErrorMessage="1" promptTitle="Times for tender" prompt="Input the EFA blocks you'd like to tender in for" sqref="L236:L257">
      <formula1>IF(DAY(H236)&gt;2, IF(WEEKDAY(H236)&gt;5, IF(WEEKDAY(H236)=6, EFA, EFA),#REF!), EFA)</formula1>
    </dataValidation>
    <dataValidation type="list" allowBlank="1" showInputMessage="1" showErrorMessage="1" sqref="H236:I257">
      <formula1>#REF!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8"/>
  <sheetViews>
    <sheetView workbookViewId="0">
      <selection activeCell="D13" sqref="D13"/>
    </sheetView>
  </sheetViews>
  <sheetFormatPr defaultColWidth="9.140625" defaultRowHeight="12.75"/>
  <cols>
    <col min="1" max="1" width="20.42578125" style="1" customWidth="1"/>
    <col min="2" max="2" width="11.28515625" style="1" bestFit="1" customWidth="1"/>
    <col min="3" max="3" width="10.140625" style="1" bestFit="1" customWidth="1"/>
    <col min="4" max="4" width="12.42578125" style="1" bestFit="1" customWidth="1"/>
    <col min="5" max="5" width="12.28515625" style="1" bestFit="1" customWidth="1"/>
    <col min="6" max="6" width="6.140625" style="1" bestFit="1" customWidth="1"/>
    <col min="7" max="9" width="9.140625" style="1"/>
    <col min="10" max="10" width="12.28515625" style="1" customWidth="1"/>
    <col min="11" max="16384" width="9.140625" style="1"/>
  </cols>
  <sheetData>
    <row r="1" spans="1:12">
      <c r="A1" s="1" t="s">
        <v>34</v>
      </c>
      <c r="B1" s="30">
        <f>E2</f>
        <v>43252</v>
      </c>
      <c r="D1" s="1" t="s">
        <v>45</v>
      </c>
      <c r="E1" s="1" t="s">
        <v>34</v>
      </c>
      <c r="F1" s="1" t="s">
        <v>44</v>
      </c>
      <c r="J1" s="1" t="s">
        <v>45</v>
      </c>
      <c r="K1" s="1" t="s">
        <v>34</v>
      </c>
    </row>
    <row r="2" spans="1:12">
      <c r="A2" s="1" t="s">
        <v>35</v>
      </c>
      <c r="B2" s="30">
        <f>EOMONTH(B1,0)</f>
        <v>43281</v>
      </c>
      <c r="D2" s="1">
        <f>Sheet1!A6</f>
        <v>102</v>
      </c>
      <c r="E2" s="31">
        <f>VLOOKUP(D2,$J$2:$L$99,2,0)</f>
        <v>43252</v>
      </c>
      <c r="F2" s="1" t="str">
        <f>VLOOKUP(D2,$J$2:$L$99,3,0)</f>
        <v>Full 1</v>
      </c>
      <c r="J2" s="1">
        <v>95</v>
      </c>
      <c r="K2" s="31">
        <v>43040</v>
      </c>
      <c r="L2" s="1" t="s">
        <v>43</v>
      </c>
    </row>
    <row r="3" spans="1:12">
      <c r="A3" s="1" t="s">
        <v>36</v>
      </c>
      <c r="B3" s="30">
        <f>IF(VLOOKUP(B1,E1:F31,2,0)="Month",EOMONTH(B1,1),IF(VLOOKUP(B1,E1:F31,2,0)="Full 1",EOMONTH(B1,27),EOMONTH(B1,30)))</f>
        <v>44104</v>
      </c>
      <c r="C3" s="30"/>
      <c r="D3" s="1">
        <f>D2+1</f>
        <v>103</v>
      </c>
      <c r="E3" s="31">
        <f t="shared" ref="E3:E31" si="0">VLOOKUP(D3,$J$2:$L$99,2,0)</f>
        <v>43282</v>
      </c>
      <c r="F3" s="1" t="str">
        <f t="shared" ref="F3:F31" si="1">VLOOKUP(D3,$J$2:$L$99,3,0)</f>
        <v>Month</v>
      </c>
      <c r="J3" s="1">
        <v>96</v>
      </c>
      <c r="K3" s="31">
        <v>43070</v>
      </c>
      <c r="L3" s="1" t="s">
        <v>42</v>
      </c>
    </row>
    <row r="4" spans="1:12">
      <c r="B4" s="30"/>
      <c r="D4" s="1">
        <f t="shared" ref="D4:D31" si="2">D3+1</f>
        <v>104</v>
      </c>
      <c r="E4" s="31">
        <f t="shared" si="0"/>
        <v>43313</v>
      </c>
      <c r="F4" s="1" t="str">
        <f t="shared" si="1"/>
        <v>Month</v>
      </c>
      <c r="J4" s="1">
        <v>97</v>
      </c>
      <c r="K4" s="31">
        <v>43101</v>
      </c>
      <c r="L4" s="1" t="s">
        <v>43</v>
      </c>
    </row>
    <row r="5" spans="1:12">
      <c r="D5" s="1">
        <f t="shared" si="2"/>
        <v>105</v>
      </c>
      <c r="E5" s="31">
        <f t="shared" si="0"/>
        <v>43344</v>
      </c>
      <c r="F5" s="1" t="str">
        <f t="shared" si="1"/>
        <v>Full 2</v>
      </c>
      <c r="J5" s="1">
        <v>98</v>
      </c>
      <c r="K5" s="31">
        <v>43132</v>
      </c>
      <c r="L5" s="1" t="s">
        <v>42</v>
      </c>
    </row>
    <row r="6" spans="1:12">
      <c r="D6" s="1">
        <f t="shared" si="2"/>
        <v>106</v>
      </c>
      <c r="E6" s="31">
        <f t="shared" si="0"/>
        <v>43374</v>
      </c>
      <c r="F6" s="1" t="str">
        <f t="shared" si="1"/>
        <v>Month</v>
      </c>
      <c r="J6" s="1">
        <v>99</v>
      </c>
      <c r="K6" s="31">
        <v>43160</v>
      </c>
      <c r="L6" s="1" t="s">
        <v>43</v>
      </c>
    </row>
    <row r="7" spans="1:12">
      <c r="A7" s="1" t="s">
        <v>46</v>
      </c>
      <c r="B7" s="31">
        <f>E2</f>
        <v>43252</v>
      </c>
      <c r="D7" s="1">
        <f t="shared" si="2"/>
        <v>107</v>
      </c>
      <c r="E7" s="31">
        <f t="shared" si="0"/>
        <v>43405</v>
      </c>
      <c r="F7" s="1" t="str">
        <f t="shared" si="1"/>
        <v>Month</v>
      </c>
      <c r="J7" s="1">
        <v>100</v>
      </c>
      <c r="K7" s="31">
        <v>43191</v>
      </c>
      <c r="L7" s="1" t="s">
        <v>42</v>
      </c>
    </row>
    <row r="8" spans="1:12">
      <c r="A8" s="1" t="s">
        <v>47</v>
      </c>
      <c r="B8" s="31">
        <f>EOMONTH(E13,0)</f>
        <v>43616</v>
      </c>
      <c r="D8" s="1">
        <f t="shared" si="2"/>
        <v>108</v>
      </c>
      <c r="E8" s="31">
        <f t="shared" si="0"/>
        <v>43435</v>
      </c>
      <c r="F8" s="1" t="str">
        <f t="shared" si="1"/>
        <v>Full 1</v>
      </c>
      <c r="J8" s="1">
        <v>101</v>
      </c>
      <c r="K8" s="31">
        <v>43221</v>
      </c>
      <c r="L8" s="1" t="s">
        <v>43</v>
      </c>
    </row>
    <row r="9" spans="1:12">
      <c r="D9" s="1">
        <f t="shared" si="2"/>
        <v>109</v>
      </c>
      <c r="E9" s="31">
        <f t="shared" si="0"/>
        <v>43466</v>
      </c>
      <c r="F9" s="1" t="str">
        <f t="shared" si="1"/>
        <v>Month</v>
      </c>
      <c r="J9" s="1">
        <v>102</v>
      </c>
      <c r="K9" s="31">
        <v>43252</v>
      </c>
      <c r="L9" s="56" t="s">
        <v>86</v>
      </c>
    </row>
    <row r="10" spans="1:12">
      <c r="D10" s="1">
        <f t="shared" si="2"/>
        <v>110</v>
      </c>
      <c r="E10" s="31">
        <f t="shared" si="0"/>
        <v>43497</v>
      </c>
      <c r="F10" s="1" t="str">
        <f t="shared" si="1"/>
        <v>Month</v>
      </c>
      <c r="J10" s="1">
        <v>103</v>
      </c>
      <c r="K10" s="31">
        <v>43282</v>
      </c>
      <c r="L10" s="1" t="s">
        <v>42</v>
      </c>
    </row>
    <row r="11" spans="1:12">
      <c r="D11" s="1">
        <f t="shared" si="2"/>
        <v>111</v>
      </c>
      <c r="E11" s="31">
        <f t="shared" si="0"/>
        <v>43525</v>
      </c>
      <c r="F11" s="1" t="str">
        <f t="shared" si="1"/>
        <v>Full 2</v>
      </c>
      <c r="J11" s="1">
        <v>104</v>
      </c>
      <c r="K11" s="31">
        <v>43313</v>
      </c>
      <c r="L11" s="1" t="s">
        <v>42</v>
      </c>
    </row>
    <row r="12" spans="1:12">
      <c r="D12" s="1">
        <f t="shared" si="2"/>
        <v>112</v>
      </c>
      <c r="E12" s="31">
        <f t="shared" si="0"/>
        <v>43556</v>
      </c>
      <c r="F12" s="1" t="str">
        <f t="shared" si="1"/>
        <v>Month</v>
      </c>
      <c r="J12" s="1">
        <v>105</v>
      </c>
      <c r="K12" s="31">
        <v>43344</v>
      </c>
      <c r="L12" s="56" t="s">
        <v>87</v>
      </c>
    </row>
    <row r="13" spans="1:12">
      <c r="D13" s="1">
        <f t="shared" si="2"/>
        <v>113</v>
      </c>
      <c r="E13" s="31">
        <f t="shared" si="0"/>
        <v>43586</v>
      </c>
      <c r="F13" s="1" t="str">
        <f t="shared" si="1"/>
        <v>Month</v>
      </c>
      <c r="J13" s="1">
        <v>106</v>
      </c>
      <c r="K13" s="31">
        <v>43374</v>
      </c>
      <c r="L13" s="1" t="s">
        <v>42</v>
      </c>
    </row>
    <row r="14" spans="1:12">
      <c r="D14" s="1">
        <f t="shared" si="2"/>
        <v>114</v>
      </c>
      <c r="E14" s="31">
        <f t="shared" si="0"/>
        <v>43617</v>
      </c>
      <c r="F14" s="1" t="str">
        <f t="shared" si="1"/>
        <v>Full 1</v>
      </c>
      <c r="J14" s="1">
        <v>107</v>
      </c>
      <c r="K14" s="31">
        <v>43405</v>
      </c>
      <c r="L14" s="1" t="s">
        <v>42</v>
      </c>
    </row>
    <row r="15" spans="1:12">
      <c r="D15" s="1">
        <f t="shared" si="2"/>
        <v>115</v>
      </c>
      <c r="E15" s="31">
        <f t="shared" si="0"/>
        <v>43647</v>
      </c>
      <c r="F15" s="1" t="str">
        <f t="shared" si="1"/>
        <v>Month</v>
      </c>
      <c r="J15" s="1">
        <v>108</v>
      </c>
      <c r="K15" s="31">
        <v>43435</v>
      </c>
      <c r="L15" s="56" t="s">
        <v>86</v>
      </c>
    </row>
    <row r="16" spans="1:12">
      <c r="D16" s="1">
        <f t="shared" si="2"/>
        <v>116</v>
      </c>
      <c r="E16" s="31">
        <f t="shared" si="0"/>
        <v>43678</v>
      </c>
      <c r="F16" s="1" t="str">
        <f t="shared" si="1"/>
        <v>Month</v>
      </c>
      <c r="J16" s="1">
        <v>109</v>
      </c>
      <c r="K16" s="31">
        <v>43466</v>
      </c>
      <c r="L16" s="1" t="s">
        <v>42</v>
      </c>
    </row>
    <row r="17" spans="4:12">
      <c r="D17" s="1">
        <f t="shared" si="2"/>
        <v>117</v>
      </c>
      <c r="E17" s="31">
        <f t="shared" si="0"/>
        <v>43709</v>
      </c>
      <c r="F17" s="1" t="str">
        <f t="shared" si="1"/>
        <v>Full 2</v>
      </c>
      <c r="J17" s="1">
        <v>110</v>
      </c>
      <c r="K17" s="31">
        <v>43497</v>
      </c>
      <c r="L17" s="1" t="s">
        <v>42</v>
      </c>
    </row>
    <row r="18" spans="4:12">
      <c r="D18" s="1">
        <f t="shared" si="2"/>
        <v>118</v>
      </c>
      <c r="E18" s="31">
        <f t="shared" si="0"/>
        <v>43739</v>
      </c>
      <c r="F18" s="1" t="str">
        <f t="shared" si="1"/>
        <v>Month</v>
      </c>
      <c r="J18" s="1">
        <v>111</v>
      </c>
      <c r="K18" s="31">
        <v>43525</v>
      </c>
      <c r="L18" s="56" t="s">
        <v>87</v>
      </c>
    </row>
    <row r="19" spans="4:12">
      <c r="D19" s="1">
        <f t="shared" si="2"/>
        <v>119</v>
      </c>
      <c r="E19" s="31">
        <f t="shared" si="0"/>
        <v>43770</v>
      </c>
      <c r="F19" s="1" t="str">
        <f t="shared" si="1"/>
        <v>Month</v>
      </c>
      <c r="J19" s="1">
        <v>112</v>
      </c>
      <c r="K19" s="31">
        <v>43556</v>
      </c>
      <c r="L19" s="1" t="s">
        <v>42</v>
      </c>
    </row>
    <row r="20" spans="4:12">
      <c r="D20" s="1">
        <f t="shared" si="2"/>
        <v>120</v>
      </c>
      <c r="E20" s="31">
        <f t="shared" si="0"/>
        <v>43800</v>
      </c>
      <c r="F20" s="1" t="str">
        <f t="shared" si="1"/>
        <v>Full 1</v>
      </c>
      <c r="J20" s="1">
        <v>113</v>
      </c>
      <c r="K20" s="31">
        <v>43586</v>
      </c>
      <c r="L20" s="1" t="s">
        <v>42</v>
      </c>
    </row>
    <row r="21" spans="4:12">
      <c r="D21" s="1">
        <f t="shared" si="2"/>
        <v>121</v>
      </c>
      <c r="E21" s="31">
        <f t="shared" si="0"/>
        <v>43831</v>
      </c>
      <c r="F21" s="1" t="str">
        <f t="shared" si="1"/>
        <v>Month</v>
      </c>
      <c r="J21" s="1">
        <v>114</v>
      </c>
      <c r="K21" s="31">
        <v>43617</v>
      </c>
      <c r="L21" s="56" t="s">
        <v>86</v>
      </c>
    </row>
    <row r="22" spans="4:12">
      <c r="D22" s="1">
        <f t="shared" si="2"/>
        <v>122</v>
      </c>
      <c r="E22" s="31">
        <f t="shared" si="0"/>
        <v>43862</v>
      </c>
      <c r="F22" s="1" t="str">
        <f t="shared" si="1"/>
        <v>Month</v>
      </c>
      <c r="J22" s="1">
        <v>115</v>
      </c>
      <c r="K22" s="31">
        <v>43647</v>
      </c>
      <c r="L22" s="1" t="s">
        <v>42</v>
      </c>
    </row>
    <row r="23" spans="4:12">
      <c r="D23" s="1">
        <f t="shared" si="2"/>
        <v>123</v>
      </c>
      <c r="E23" s="31">
        <f t="shared" si="0"/>
        <v>43891</v>
      </c>
      <c r="F23" s="1" t="str">
        <f t="shared" si="1"/>
        <v>Full 2</v>
      </c>
      <c r="J23" s="1">
        <v>116</v>
      </c>
      <c r="K23" s="31">
        <v>43678</v>
      </c>
      <c r="L23" s="1" t="s">
        <v>42</v>
      </c>
    </row>
    <row r="24" spans="4:12">
      <c r="D24" s="1">
        <f t="shared" si="2"/>
        <v>124</v>
      </c>
      <c r="E24" s="31">
        <f t="shared" si="0"/>
        <v>43922</v>
      </c>
      <c r="F24" s="1" t="str">
        <f t="shared" si="1"/>
        <v>Month</v>
      </c>
      <c r="J24" s="1">
        <v>117</v>
      </c>
      <c r="K24" s="31">
        <v>43709</v>
      </c>
      <c r="L24" s="56" t="s">
        <v>87</v>
      </c>
    </row>
    <row r="25" spans="4:12">
      <c r="D25" s="1">
        <f t="shared" si="2"/>
        <v>125</v>
      </c>
      <c r="E25" s="31">
        <f t="shared" si="0"/>
        <v>43952</v>
      </c>
      <c r="F25" s="1" t="str">
        <f t="shared" si="1"/>
        <v>Month</v>
      </c>
      <c r="J25" s="1">
        <v>118</v>
      </c>
      <c r="K25" s="31">
        <v>43739</v>
      </c>
      <c r="L25" s="1" t="s">
        <v>42</v>
      </c>
    </row>
    <row r="26" spans="4:12">
      <c r="D26" s="1">
        <f t="shared" si="2"/>
        <v>126</v>
      </c>
      <c r="E26" s="31">
        <f t="shared" si="0"/>
        <v>43983</v>
      </c>
      <c r="F26" s="1" t="str">
        <f t="shared" si="1"/>
        <v>Full 1</v>
      </c>
      <c r="J26" s="1">
        <v>119</v>
      </c>
      <c r="K26" s="31">
        <v>43770</v>
      </c>
      <c r="L26" s="1" t="s">
        <v>42</v>
      </c>
    </row>
    <row r="27" spans="4:12">
      <c r="D27" s="1">
        <f t="shared" si="2"/>
        <v>127</v>
      </c>
      <c r="E27" s="31">
        <f t="shared" si="0"/>
        <v>44013</v>
      </c>
      <c r="F27" s="1" t="str">
        <f t="shared" si="1"/>
        <v>Month</v>
      </c>
      <c r="J27" s="1">
        <v>120</v>
      </c>
      <c r="K27" s="31">
        <v>43800</v>
      </c>
      <c r="L27" s="56" t="s">
        <v>86</v>
      </c>
    </row>
    <row r="28" spans="4:12">
      <c r="D28" s="1">
        <f t="shared" si="2"/>
        <v>128</v>
      </c>
      <c r="E28" s="31">
        <f t="shared" si="0"/>
        <v>44044</v>
      </c>
      <c r="F28" s="1" t="str">
        <f t="shared" si="1"/>
        <v>Month</v>
      </c>
      <c r="J28" s="1">
        <v>121</v>
      </c>
      <c r="K28" s="31">
        <v>43831</v>
      </c>
      <c r="L28" s="1" t="s">
        <v>42</v>
      </c>
    </row>
    <row r="29" spans="4:12">
      <c r="D29" s="1">
        <f t="shared" si="2"/>
        <v>129</v>
      </c>
      <c r="E29" s="31">
        <f t="shared" si="0"/>
        <v>44075</v>
      </c>
      <c r="F29" s="1" t="str">
        <f t="shared" si="1"/>
        <v>Full 2</v>
      </c>
      <c r="J29" s="1">
        <v>122</v>
      </c>
      <c r="K29" s="31">
        <v>43862</v>
      </c>
      <c r="L29" s="1" t="s">
        <v>42</v>
      </c>
    </row>
    <row r="30" spans="4:12">
      <c r="D30" s="1">
        <f t="shared" si="2"/>
        <v>130</v>
      </c>
      <c r="E30" s="31">
        <f t="shared" si="0"/>
        <v>44105</v>
      </c>
      <c r="F30" s="1" t="str">
        <f t="shared" si="1"/>
        <v>Month</v>
      </c>
      <c r="J30" s="1">
        <v>123</v>
      </c>
      <c r="K30" s="31">
        <v>43891</v>
      </c>
      <c r="L30" s="56" t="s">
        <v>87</v>
      </c>
    </row>
    <row r="31" spans="4:12">
      <c r="D31" s="1">
        <f t="shared" si="2"/>
        <v>131</v>
      </c>
      <c r="E31" s="31">
        <f t="shared" si="0"/>
        <v>44136</v>
      </c>
      <c r="F31" s="1" t="str">
        <f t="shared" si="1"/>
        <v>Month</v>
      </c>
      <c r="J31" s="1">
        <v>124</v>
      </c>
      <c r="K31" s="31">
        <v>43922</v>
      </c>
      <c r="L31" s="1" t="s">
        <v>42</v>
      </c>
    </row>
    <row r="32" spans="4:12">
      <c r="J32" s="1">
        <v>125</v>
      </c>
      <c r="K32" s="31">
        <v>43952</v>
      </c>
      <c r="L32" s="1" t="s">
        <v>42</v>
      </c>
    </row>
    <row r="33" spans="10:12">
      <c r="J33" s="1">
        <v>126</v>
      </c>
      <c r="K33" s="31">
        <v>43983</v>
      </c>
      <c r="L33" s="56" t="s">
        <v>86</v>
      </c>
    </row>
    <row r="34" spans="10:12">
      <c r="J34" s="1">
        <v>127</v>
      </c>
      <c r="K34" s="31">
        <v>44013</v>
      </c>
      <c r="L34" s="1" t="s">
        <v>42</v>
      </c>
    </row>
    <row r="35" spans="10:12">
      <c r="J35" s="1">
        <v>128</v>
      </c>
      <c r="K35" s="31">
        <v>44044</v>
      </c>
      <c r="L35" s="1" t="s">
        <v>42</v>
      </c>
    </row>
    <row r="36" spans="10:12">
      <c r="J36" s="1">
        <v>129</v>
      </c>
      <c r="K36" s="31">
        <v>44075</v>
      </c>
      <c r="L36" s="56" t="s">
        <v>87</v>
      </c>
    </row>
    <row r="37" spans="10:12">
      <c r="J37" s="1">
        <v>130</v>
      </c>
      <c r="K37" s="31">
        <v>44105</v>
      </c>
      <c r="L37" s="1" t="s">
        <v>42</v>
      </c>
    </row>
    <row r="38" spans="10:12">
      <c r="J38" s="1">
        <v>131</v>
      </c>
      <c r="K38" s="31">
        <v>44136</v>
      </c>
      <c r="L38" s="1" t="s">
        <v>42</v>
      </c>
    </row>
    <row r="39" spans="10:12">
      <c r="J39" s="1">
        <v>132</v>
      </c>
      <c r="K39" s="31">
        <v>44166</v>
      </c>
      <c r="L39" s="56" t="s">
        <v>86</v>
      </c>
    </row>
    <row r="40" spans="10:12">
      <c r="J40" s="1">
        <v>133</v>
      </c>
      <c r="K40" s="31">
        <v>44197</v>
      </c>
      <c r="L40" s="1" t="s">
        <v>42</v>
      </c>
    </row>
    <row r="41" spans="10:12">
      <c r="J41" s="1">
        <v>134</v>
      </c>
      <c r="K41" s="31">
        <v>44228</v>
      </c>
      <c r="L41" s="1" t="s">
        <v>42</v>
      </c>
    </row>
    <row r="42" spans="10:12">
      <c r="J42" s="1">
        <v>135</v>
      </c>
      <c r="K42" s="31">
        <v>44256</v>
      </c>
      <c r="L42" s="56" t="s">
        <v>87</v>
      </c>
    </row>
    <row r="43" spans="10:12">
      <c r="J43" s="1">
        <v>136</v>
      </c>
      <c r="K43" s="31">
        <v>44287</v>
      </c>
      <c r="L43" s="1" t="s">
        <v>42</v>
      </c>
    </row>
    <row r="44" spans="10:12">
      <c r="J44" s="1">
        <v>137</v>
      </c>
      <c r="K44" s="31">
        <v>44317</v>
      </c>
      <c r="L44" s="1" t="s">
        <v>42</v>
      </c>
    </row>
    <row r="45" spans="10:12">
      <c r="J45" s="1">
        <v>138</v>
      </c>
      <c r="K45" s="31">
        <v>44348</v>
      </c>
      <c r="L45" s="56" t="s">
        <v>86</v>
      </c>
    </row>
    <row r="46" spans="10:12">
      <c r="J46" s="1">
        <v>139</v>
      </c>
      <c r="K46" s="31">
        <v>44378</v>
      </c>
      <c r="L46" s="1" t="s">
        <v>42</v>
      </c>
    </row>
    <row r="47" spans="10:12">
      <c r="J47" s="1">
        <v>140</v>
      </c>
      <c r="K47" s="31">
        <v>44409</v>
      </c>
      <c r="L47" s="1" t="s">
        <v>42</v>
      </c>
    </row>
    <row r="48" spans="10:12">
      <c r="J48" s="1">
        <v>141</v>
      </c>
      <c r="K48" s="31">
        <v>44440</v>
      </c>
      <c r="L48" s="56" t="s">
        <v>87</v>
      </c>
    </row>
    <row r="49" spans="10:12">
      <c r="J49" s="1">
        <v>142</v>
      </c>
      <c r="K49" s="31">
        <v>44470</v>
      </c>
      <c r="L49" s="1" t="s">
        <v>42</v>
      </c>
    </row>
    <row r="50" spans="10:12">
      <c r="J50" s="1">
        <v>143</v>
      </c>
      <c r="K50" s="31">
        <v>44501</v>
      </c>
      <c r="L50" s="1" t="s">
        <v>42</v>
      </c>
    </row>
    <row r="51" spans="10:12">
      <c r="J51" s="1">
        <v>144</v>
      </c>
      <c r="K51" s="31">
        <v>44531</v>
      </c>
      <c r="L51" s="56" t="s">
        <v>86</v>
      </c>
    </row>
    <row r="52" spans="10:12">
      <c r="J52" s="1">
        <v>145</v>
      </c>
      <c r="K52" s="31">
        <v>44562</v>
      </c>
      <c r="L52" s="1" t="s">
        <v>42</v>
      </c>
    </row>
    <row r="53" spans="10:12">
      <c r="J53" s="1">
        <v>146</v>
      </c>
      <c r="K53" s="31">
        <v>44593</v>
      </c>
      <c r="L53" s="1" t="s">
        <v>42</v>
      </c>
    </row>
    <row r="54" spans="10:12">
      <c r="J54" s="1">
        <v>147</v>
      </c>
      <c r="K54" s="31">
        <v>44621</v>
      </c>
      <c r="L54" s="56" t="s">
        <v>87</v>
      </c>
    </row>
    <row r="55" spans="10:12">
      <c r="J55" s="1">
        <v>148</v>
      </c>
      <c r="K55" s="31">
        <v>44652</v>
      </c>
      <c r="L55" s="1" t="s">
        <v>42</v>
      </c>
    </row>
    <row r="56" spans="10:12">
      <c r="J56" s="1">
        <v>149</v>
      </c>
      <c r="K56" s="31">
        <v>44682</v>
      </c>
      <c r="L56" s="1" t="s">
        <v>42</v>
      </c>
    </row>
    <row r="57" spans="10:12">
      <c r="J57" s="1">
        <v>150</v>
      </c>
      <c r="K57" s="31">
        <v>44713</v>
      </c>
      <c r="L57" s="56" t="s">
        <v>86</v>
      </c>
    </row>
    <row r="58" spans="10:12">
      <c r="J58" s="1">
        <v>151</v>
      </c>
      <c r="K58" s="31">
        <v>44743</v>
      </c>
      <c r="L58" s="1" t="s">
        <v>42</v>
      </c>
    </row>
    <row r="59" spans="10:12">
      <c r="J59" s="1">
        <v>152</v>
      </c>
      <c r="K59" s="31">
        <v>44774</v>
      </c>
      <c r="L59" s="1" t="s">
        <v>42</v>
      </c>
    </row>
    <row r="60" spans="10:12">
      <c r="J60" s="1">
        <v>153</v>
      </c>
      <c r="K60" s="31">
        <v>44805</v>
      </c>
      <c r="L60" s="56" t="s">
        <v>87</v>
      </c>
    </row>
    <row r="61" spans="10:12">
      <c r="J61" s="1">
        <v>154</v>
      </c>
      <c r="K61" s="31">
        <v>44835</v>
      </c>
      <c r="L61" s="1" t="s">
        <v>42</v>
      </c>
    </row>
    <row r="62" spans="10:12">
      <c r="J62" s="1">
        <v>155</v>
      </c>
      <c r="K62" s="31">
        <v>44866</v>
      </c>
      <c r="L62" s="1" t="s">
        <v>42</v>
      </c>
    </row>
    <row r="63" spans="10:12">
      <c r="J63" s="1">
        <v>156</v>
      </c>
      <c r="K63" s="31">
        <v>44896</v>
      </c>
      <c r="L63" s="56" t="s">
        <v>86</v>
      </c>
    </row>
    <row r="64" spans="10:12">
      <c r="J64" s="1">
        <v>157</v>
      </c>
      <c r="K64" s="31">
        <v>44927</v>
      </c>
      <c r="L64" s="1" t="s">
        <v>42</v>
      </c>
    </row>
    <row r="65" spans="10:12">
      <c r="J65" s="1">
        <v>158</v>
      </c>
      <c r="K65" s="31">
        <v>44958</v>
      </c>
      <c r="L65" s="1" t="s">
        <v>42</v>
      </c>
    </row>
    <row r="66" spans="10:12">
      <c r="J66" s="1">
        <v>159</v>
      </c>
      <c r="K66" s="31">
        <v>44986</v>
      </c>
      <c r="L66" s="56" t="s">
        <v>87</v>
      </c>
    </row>
    <row r="67" spans="10:12">
      <c r="J67" s="1">
        <v>160</v>
      </c>
      <c r="K67" s="31">
        <v>45017</v>
      </c>
      <c r="L67" s="1" t="s">
        <v>42</v>
      </c>
    </row>
    <row r="68" spans="10:12">
      <c r="J68" s="1">
        <v>161</v>
      </c>
      <c r="K68" s="31">
        <v>45047</v>
      </c>
      <c r="L68" s="1" t="s">
        <v>42</v>
      </c>
    </row>
    <row r="69" spans="10:12">
      <c r="J69" s="1">
        <v>162</v>
      </c>
      <c r="K69" s="31">
        <v>45078</v>
      </c>
      <c r="L69" s="56" t="s">
        <v>86</v>
      </c>
    </row>
    <row r="70" spans="10:12">
      <c r="J70" s="1">
        <v>163</v>
      </c>
      <c r="K70" s="31">
        <v>45108</v>
      </c>
      <c r="L70" s="1" t="s">
        <v>42</v>
      </c>
    </row>
    <row r="71" spans="10:12">
      <c r="J71" s="1">
        <v>164</v>
      </c>
      <c r="K71" s="31">
        <v>45139</v>
      </c>
      <c r="L71" s="1" t="s">
        <v>42</v>
      </c>
    </row>
    <row r="72" spans="10:12">
      <c r="J72" s="1">
        <v>165</v>
      </c>
      <c r="K72" s="31">
        <v>45170</v>
      </c>
      <c r="L72" s="56" t="s">
        <v>87</v>
      </c>
    </row>
    <row r="73" spans="10:12">
      <c r="J73" s="1">
        <v>166</v>
      </c>
      <c r="K73" s="31">
        <v>45200</v>
      </c>
      <c r="L73" s="1" t="s">
        <v>42</v>
      </c>
    </row>
    <row r="74" spans="10:12">
      <c r="J74" s="1">
        <v>167</v>
      </c>
      <c r="K74" s="31">
        <v>45231</v>
      </c>
      <c r="L74" s="1" t="s">
        <v>42</v>
      </c>
    </row>
    <row r="75" spans="10:12">
      <c r="J75" s="1">
        <v>168</v>
      </c>
      <c r="K75" s="31">
        <v>45261</v>
      </c>
      <c r="L75" s="56" t="s">
        <v>86</v>
      </c>
    </row>
    <row r="76" spans="10:12">
      <c r="J76" s="1">
        <v>169</v>
      </c>
      <c r="K76" s="31">
        <v>45292</v>
      </c>
      <c r="L76" s="1" t="s">
        <v>42</v>
      </c>
    </row>
    <row r="77" spans="10:12">
      <c r="J77" s="1">
        <v>170</v>
      </c>
      <c r="K77" s="31">
        <v>45323</v>
      </c>
      <c r="L77" s="1" t="s">
        <v>42</v>
      </c>
    </row>
    <row r="78" spans="10:12">
      <c r="J78" s="1">
        <v>171</v>
      </c>
      <c r="K78" s="31">
        <v>45352</v>
      </c>
      <c r="L78" s="56" t="s">
        <v>87</v>
      </c>
    </row>
    <row r="79" spans="10:12">
      <c r="J79" s="1">
        <v>172</v>
      </c>
      <c r="K79" s="31">
        <v>45383</v>
      </c>
      <c r="L79" s="1" t="s">
        <v>42</v>
      </c>
    </row>
    <row r="80" spans="10:12">
      <c r="J80" s="1">
        <v>173</v>
      </c>
      <c r="K80" s="31">
        <v>45413</v>
      </c>
      <c r="L80" s="1" t="s">
        <v>42</v>
      </c>
    </row>
    <row r="81" spans="10:12">
      <c r="J81" s="1">
        <v>174</v>
      </c>
      <c r="K81" s="31">
        <v>45444</v>
      </c>
      <c r="L81" s="56" t="s">
        <v>86</v>
      </c>
    </row>
    <row r="82" spans="10:12">
      <c r="J82" s="1">
        <v>175</v>
      </c>
      <c r="K82" s="31">
        <v>45474</v>
      </c>
      <c r="L82" s="1" t="s">
        <v>42</v>
      </c>
    </row>
    <row r="83" spans="10:12">
      <c r="J83" s="1">
        <v>176</v>
      </c>
      <c r="K83" s="31">
        <v>45505</v>
      </c>
      <c r="L83" s="1" t="s">
        <v>42</v>
      </c>
    </row>
    <row r="84" spans="10:12">
      <c r="J84" s="1">
        <v>177</v>
      </c>
      <c r="K84" s="31">
        <v>45536</v>
      </c>
      <c r="L84" s="56" t="s">
        <v>87</v>
      </c>
    </row>
    <row r="85" spans="10:12">
      <c r="J85" s="1">
        <v>178</v>
      </c>
      <c r="K85" s="31">
        <v>45566</v>
      </c>
      <c r="L85" s="1" t="s">
        <v>42</v>
      </c>
    </row>
    <row r="86" spans="10:12">
      <c r="J86" s="1">
        <v>179</v>
      </c>
      <c r="K86" s="31">
        <v>45597</v>
      </c>
      <c r="L86" s="1" t="s">
        <v>42</v>
      </c>
    </row>
    <row r="87" spans="10:12">
      <c r="J87" s="1">
        <v>180</v>
      </c>
      <c r="K87" s="31">
        <v>45627</v>
      </c>
      <c r="L87" s="56" t="s">
        <v>86</v>
      </c>
    </row>
    <row r="88" spans="10:12">
      <c r="J88" s="1">
        <v>181</v>
      </c>
      <c r="K88" s="31">
        <v>45658</v>
      </c>
      <c r="L88" s="1" t="s">
        <v>42</v>
      </c>
    </row>
    <row r="89" spans="10:12">
      <c r="J89" s="1">
        <v>182</v>
      </c>
      <c r="K89" s="31">
        <v>45689</v>
      </c>
      <c r="L89" s="1" t="s">
        <v>42</v>
      </c>
    </row>
    <row r="90" spans="10:12">
      <c r="J90" s="1">
        <v>183</v>
      </c>
      <c r="K90" s="31">
        <v>45717</v>
      </c>
      <c r="L90" s="56" t="s">
        <v>87</v>
      </c>
    </row>
    <row r="91" spans="10:12">
      <c r="J91" s="1">
        <v>184</v>
      </c>
      <c r="K91" s="31">
        <v>45748</v>
      </c>
      <c r="L91" s="1" t="s">
        <v>42</v>
      </c>
    </row>
    <row r="92" spans="10:12">
      <c r="J92" s="1">
        <v>185</v>
      </c>
      <c r="K92" s="31">
        <v>45778</v>
      </c>
      <c r="L92" s="1" t="s">
        <v>42</v>
      </c>
    </row>
    <row r="93" spans="10:12">
      <c r="J93" s="1">
        <v>186</v>
      </c>
      <c r="K93" s="31">
        <v>45809</v>
      </c>
      <c r="L93" s="56" t="s">
        <v>86</v>
      </c>
    </row>
    <row r="94" spans="10:12">
      <c r="J94" s="1">
        <v>187</v>
      </c>
      <c r="K94" s="31">
        <v>45839</v>
      </c>
      <c r="L94" s="1" t="s">
        <v>42</v>
      </c>
    </row>
    <row r="95" spans="10:12">
      <c r="J95" s="1">
        <v>188</v>
      </c>
      <c r="K95" s="31">
        <v>45870</v>
      </c>
      <c r="L95" s="1" t="s">
        <v>42</v>
      </c>
    </row>
    <row r="96" spans="10:12">
      <c r="J96" s="1">
        <v>189</v>
      </c>
      <c r="K96" s="31">
        <v>45901</v>
      </c>
      <c r="L96" s="56" t="s">
        <v>87</v>
      </c>
    </row>
    <row r="97" spans="10:12">
      <c r="J97" s="1">
        <v>190</v>
      </c>
      <c r="K97" s="31">
        <v>45931</v>
      </c>
      <c r="L97" s="1" t="s">
        <v>42</v>
      </c>
    </row>
    <row r="98" spans="10:12">
      <c r="J98" s="1">
        <v>191</v>
      </c>
      <c r="K98" s="31">
        <v>45962</v>
      </c>
      <c r="L98" s="1" t="s">
        <v>42</v>
      </c>
    </row>
    <row r="99" spans="10:12">
      <c r="J99" s="1">
        <v>192</v>
      </c>
      <c r="K99" s="31">
        <v>45992</v>
      </c>
      <c r="L99" s="56" t="s">
        <v>86</v>
      </c>
    </row>
    <row r="100" spans="10:12">
      <c r="K100" s="31"/>
    </row>
    <row r="101" spans="10:12">
      <c r="K101" s="31"/>
    </row>
    <row r="102" spans="10:12">
      <c r="K102" s="31"/>
      <c r="L102" s="56"/>
    </row>
    <row r="103" spans="10:12">
      <c r="K103" s="31"/>
    </row>
    <row r="104" spans="10:12">
      <c r="K104" s="31"/>
    </row>
    <row r="105" spans="10:12">
      <c r="K105" s="31"/>
      <c r="L105" s="56"/>
    </row>
    <row r="106" spans="10:12">
      <c r="K106" s="31"/>
    </row>
    <row r="107" spans="10:12">
      <c r="K107" s="31"/>
    </row>
    <row r="108" spans="10:12">
      <c r="K108" s="31"/>
      <c r="L108" s="56"/>
    </row>
    <row r="109" spans="10:12">
      <c r="K109" s="31"/>
    </row>
    <row r="110" spans="10:12">
      <c r="K110" s="31"/>
    </row>
    <row r="111" spans="10:12">
      <c r="K111" s="31"/>
    </row>
    <row r="112" spans="10:12">
      <c r="K112" s="31"/>
    </row>
    <row r="113" spans="11:11">
      <c r="K113" s="31"/>
    </row>
    <row r="114" spans="11:11">
      <c r="K114" s="31"/>
    </row>
    <row r="115" spans="11:11">
      <c r="K115" s="31"/>
    </row>
    <row r="116" spans="11:11">
      <c r="K116" s="31"/>
    </row>
    <row r="117" spans="11:11">
      <c r="K117" s="31"/>
    </row>
    <row r="118" spans="11:11">
      <c r="K118" s="31"/>
    </row>
    <row r="119" spans="11:11">
      <c r="K119" s="31"/>
    </row>
    <row r="120" spans="11:11">
      <c r="K120" s="31"/>
    </row>
    <row r="121" spans="11:11">
      <c r="K121" s="31"/>
    </row>
    <row r="122" spans="11:11">
      <c r="K122" s="31"/>
    </row>
    <row r="123" spans="11:11">
      <c r="K123" s="31"/>
    </row>
    <row r="124" spans="11:11">
      <c r="K124" s="31"/>
    </row>
    <row r="125" spans="11:11">
      <c r="K125" s="31"/>
    </row>
    <row r="126" spans="11:11">
      <c r="K126" s="31"/>
    </row>
    <row r="127" spans="11:11">
      <c r="K127" s="31"/>
    </row>
    <row r="128" spans="11:11">
      <c r="K128" s="31"/>
    </row>
    <row r="129" spans="11:11">
      <c r="K129" s="31"/>
    </row>
    <row r="130" spans="11:11">
      <c r="K130" s="31"/>
    </row>
    <row r="131" spans="11:11">
      <c r="K131" s="31"/>
    </row>
    <row r="132" spans="11:11">
      <c r="K132" s="31"/>
    </row>
    <row r="133" spans="11:11">
      <c r="K133" s="31"/>
    </row>
    <row r="134" spans="11:11">
      <c r="K134" s="31"/>
    </row>
    <row r="135" spans="11:11">
      <c r="K135" s="31"/>
    </row>
    <row r="136" spans="11:11">
      <c r="K136" s="31"/>
    </row>
    <row r="137" spans="11:11">
      <c r="K137" s="31"/>
    </row>
    <row r="138" spans="11:11">
      <c r="K138" s="31"/>
    </row>
    <row r="139" spans="11:11">
      <c r="K139" s="31"/>
    </row>
    <row r="140" spans="11:11">
      <c r="K140" s="31"/>
    </row>
    <row r="141" spans="11:11">
      <c r="K141" s="31"/>
    </row>
    <row r="142" spans="11:11">
      <c r="K142" s="31"/>
    </row>
    <row r="143" spans="11:11">
      <c r="K143" s="31"/>
    </row>
    <row r="144" spans="11:11">
      <c r="K144" s="31"/>
    </row>
    <row r="145" spans="11:11">
      <c r="K145" s="31"/>
    </row>
    <row r="146" spans="11:11">
      <c r="K146" s="31"/>
    </row>
    <row r="147" spans="11:11">
      <c r="K147" s="31"/>
    </row>
    <row r="148" spans="11:11">
      <c r="K148" s="31"/>
    </row>
    <row r="149" spans="11:11">
      <c r="K149" s="31"/>
    </row>
    <row r="150" spans="11:11">
      <c r="K150" s="31"/>
    </row>
    <row r="151" spans="11:11">
      <c r="K151" s="31"/>
    </row>
    <row r="152" spans="11:11">
      <c r="K152" s="31"/>
    </row>
    <row r="153" spans="11:11">
      <c r="K153" s="31"/>
    </row>
    <row r="154" spans="11:11">
      <c r="K154" s="31"/>
    </row>
    <row r="155" spans="11:11">
      <c r="K155" s="31"/>
    </row>
    <row r="156" spans="11:11">
      <c r="K156" s="31"/>
    </row>
    <row r="157" spans="11:11">
      <c r="K157" s="31"/>
    </row>
    <row r="158" spans="11:11">
      <c r="K158" s="31"/>
    </row>
    <row r="159" spans="11:11">
      <c r="K159" s="31"/>
    </row>
    <row r="160" spans="11:11">
      <c r="K160" s="31"/>
    </row>
    <row r="161" spans="11:11">
      <c r="K161" s="31"/>
    </row>
    <row r="162" spans="11:11">
      <c r="K162" s="31"/>
    </row>
    <row r="163" spans="11:11">
      <c r="K163" s="31"/>
    </row>
    <row r="164" spans="11:11">
      <c r="K164" s="31"/>
    </row>
    <row r="165" spans="11:11">
      <c r="K165" s="31"/>
    </row>
    <row r="166" spans="11:11">
      <c r="K166" s="31"/>
    </row>
    <row r="167" spans="11:11">
      <c r="K167" s="31"/>
    </row>
    <row r="168" spans="11:11">
      <c r="K168" s="31"/>
    </row>
    <row r="169" spans="11:11">
      <c r="K169" s="31"/>
    </row>
    <row r="170" spans="11:11">
      <c r="K170" s="31"/>
    </row>
    <row r="171" spans="11:11">
      <c r="K171" s="31"/>
    </row>
    <row r="172" spans="11:11">
      <c r="K172" s="31"/>
    </row>
    <row r="173" spans="11:11">
      <c r="K173" s="31"/>
    </row>
    <row r="174" spans="11:11">
      <c r="K174" s="31"/>
    </row>
    <row r="175" spans="11:11">
      <c r="K175" s="31"/>
    </row>
    <row r="176" spans="11:11">
      <c r="K176" s="31"/>
    </row>
    <row r="177" spans="11:11">
      <c r="K177" s="31"/>
    </row>
    <row r="178" spans="11:11">
      <c r="K178" s="31"/>
    </row>
    <row r="179" spans="11:11">
      <c r="K179" s="31"/>
    </row>
    <row r="180" spans="11:11">
      <c r="K180" s="31"/>
    </row>
    <row r="181" spans="11:11">
      <c r="K181" s="31"/>
    </row>
    <row r="182" spans="11:11">
      <c r="K182" s="31"/>
    </row>
    <row r="183" spans="11:11">
      <c r="K183" s="31"/>
    </row>
    <row r="184" spans="11:11">
      <c r="K184" s="31"/>
    </row>
    <row r="185" spans="11:11">
      <c r="K185" s="31"/>
    </row>
    <row r="186" spans="11:11">
      <c r="K186" s="31"/>
    </row>
    <row r="187" spans="11:11">
      <c r="K187" s="31"/>
    </row>
    <row r="188" spans="11:11">
      <c r="K188" s="31"/>
    </row>
    <row r="189" spans="11:11">
      <c r="K189" s="31"/>
    </row>
    <row r="190" spans="11:11">
      <c r="K190" s="31"/>
    </row>
    <row r="191" spans="11:11">
      <c r="K191" s="31"/>
    </row>
    <row r="192" spans="11:11">
      <c r="K192" s="31"/>
    </row>
    <row r="193" spans="11:11">
      <c r="K193" s="31"/>
    </row>
    <row r="194" spans="11:11">
      <c r="K194" s="31"/>
    </row>
    <row r="195" spans="11:11">
      <c r="K195" s="31"/>
    </row>
    <row r="196" spans="11:11">
      <c r="K196" s="31"/>
    </row>
    <row r="197" spans="11:11">
      <c r="K197" s="31"/>
    </row>
    <row r="198" spans="11:11">
      <c r="K198" s="31"/>
    </row>
    <row r="199" spans="11:11">
      <c r="K199" s="31"/>
    </row>
    <row r="200" spans="11:11">
      <c r="K200" s="31"/>
    </row>
    <row r="201" spans="11:11">
      <c r="K201" s="31"/>
    </row>
    <row r="202" spans="11:11">
      <c r="K202" s="31"/>
    </row>
    <row r="203" spans="11:11">
      <c r="K203" s="31"/>
    </row>
    <row r="204" spans="11:11">
      <c r="K204" s="31"/>
    </row>
    <row r="205" spans="11:11">
      <c r="K205" s="31"/>
    </row>
    <row r="206" spans="11:11">
      <c r="K206" s="31"/>
    </row>
    <row r="207" spans="11:11">
      <c r="K207" s="31"/>
    </row>
    <row r="208" spans="11:11">
      <c r="K208" s="31"/>
    </row>
    <row r="209" spans="11:11">
      <c r="K209" s="31"/>
    </row>
    <row r="210" spans="11:11">
      <c r="K210" s="31"/>
    </row>
    <row r="211" spans="11:11">
      <c r="K211" s="31"/>
    </row>
    <row r="212" spans="11:11">
      <c r="K212" s="31"/>
    </row>
    <row r="213" spans="11:11">
      <c r="K213" s="31"/>
    </row>
    <row r="214" spans="11:11">
      <c r="K214" s="31"/>
    </row>
    <row r="215" spans="11:11">
      <c r="K215" s="31"/>
    </row>
    <row r="216" spans="11:11">
      <c r="K216" s="31"/>
    </row>
    <row r="217" spans="11:11">
      <c r="K217" s="31"/>
    </row>
    <row r="218" spans="11:11">
      <c r="K218" s="31"/>
    </row>
    <row r="219" spans="11:11">
      <c r="K219" s="31"/>
    </row>
    <row r="220" spans="11:11">
      <c r="K220" s="31"/>
    </row>
    <row r="221" spans="11:11">
      <c r="K221" s="31"/>
    </row>
    <row r="222" spans="11:11">
      <c r="K222" s="31"/>
    </row>
    <row r="223" spans="11:11">
      <c r="K223" s="31"/>
    </row>
    <row r="224" spans="11:11">
      <c r="K224" s="31"/>
    </row>
    <row r="225" spans="11:11">
      <c r="K225" s="31"/>
    </row>
    <row r="226" spans="11:11">
      <c r="K226" s="31"/>
    </row>
    <row r="227" spans="11:11">
      <c r="K227" s="31"/>
    </row>
    <row r="228" spans="11:11">
      <c r="K228" s="31"/>
    </row>
    <row r="229" spans="11:11">
      <c r="K229" s="31"/>
    </row>
    <row r="230" spans="11:11">
      <c r="K230" s="31"/>
    </row>
    <row r="231" spans="11:11">
      <c r="K231" s="31"/>
    </row>
    <row r="232" spans="11:11">
      <c r="K232" s="31"/>
    </row>
    <row r="233" spans="11:11">
      <c r="K233" s="31"/>
    </row>
    <row r="234" spans="11:11">
      <c r="K234" s="31"/>
    </row>
    <row r="235" spans="11:11">
      <c r="K235" s="31"/>
    </row>
    <row r="236" spans="11:11">
      <c r="K236" s="31"/>
    </row>
    <row r="237" spans="11:11">
      <c r="K237" s="31"/>
    </row>
    <row r="238" spans="11:11">
      <c r="K238" s="31"/>
    </row>
    <row r="239" spans="11:11">
      <c r="K239" s="31"/>
    </row>
    <row r="240" spans="11:11">
      <c r="K240" s="31"/>
    </row>
    <row r="241" spans="11:11">
      <c r="K241" s="31"/>
    </row>
    <row r="242" spans="11:11">
      <c r="K242" s="31"/>
    </row>
    <row r="243" spans="11:11">
      <c r="K243" s="31"/>
    </row>
    <row r="244" spans="11:11">
      <c r="K244" s="31"/>
    </row>
    <row r="245" spans="11:11">
      <c r="K245" s="31"/>
    </row>
    <row r="246" spans="11:11">
      <c r="K246" s="31"/>
    </row>
    <row r="247" spans="11:11">
      <c r="K247" s="31"/>
    </row>
    <row r="248" spans="11:11">
      <c r="K248" s="31"/>
    </row>
    <row r="249" spans="11:11">
      <c r="K249" s="31"/>
    </row>
    <row r="250" spans="11:11">
      <c r="K250" s="31"/>
    </row>
    <row r="251" spans="11:11">
      <c r="K251" s="31"/>
    </row>
    <row r="252" spans="11:11">
      <c r="K252" s="31"/>
    </row>
    <row r="253" spans="11:11">
      <c r="K253" s="31"/>
    </row>
    <row r="254" spans="11:11">
      <c r="K254" s="31"/>
    </row>
    <row r="255" spans="11:11">
      <c r="K255" s="31"/>
    </row>
    <row r="256" spans="11:11">
      <c r="K256" s="31"/>
    </row>
    <row r="257" spans="11:11">
      <c r="K257" s="31"/>
    </row>
    <row r="258" spans="11:11">
      <c r="K258" s="31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7"/>
  <sheetViews>
    <sheetView workbookViewId="0">
      <selection activeCell="D13" sqref="D13"/>
    </sheetView>
  </sheetViews>
  <sheetFormatPr defaultRowHeight="15"/>
  <cols>
    <col min="1" max="1" width="30.5703125" bestFit="1" customWidth="1"/>
    <col min="2" max="2" width="37.42578125" bestFit="1" customWidth="1"/>
  </cols>
  <sheetData>
    <row r="1" spans="1:2">
      <c r="A1" s="21" t="s">
        <v>55</v>
      </c>
      <c r="B1" s="21" t="s">
        <v>49</v>
      </c>
    </row>
    <row r="2" spans="1:2">
      <c r="A2" t="s">
        <v>54</v>
      </c>
      <c r="B2" t="s">
        <v>57</v>
      </c>
    </row>
    <row r="3" spans="1:2">
      <c r="A3" t="s">
        <v>53</v>
      </c>
      <c r="B3" t="s">
        <v>58</v>
      </c>
    </row>
    <row r="4" spans="1:2">
      <c r="B4" t="s">
        <v>59</v>
      </c>
    </row>
    <row r="5" spans="1:2">
      <c r="B5" t="s">
        <v>60</v>
      </c>
    </row>
    <row r="6" spans="1:2">
      <c r="B6" t="s">
        <v>61</v>
      </c>
    </row>
    <row r="7" spans="1:2">
      <c r="B7" t="s">
        <v>62</v>
      </c>
    </row>
    <row r="8" spans="1:2">
      <c r="B8" t="s">
        <v>63</v>
      </c>
    </row>
    <row r="9" spans="1:2">
      <c r="B9" t="s">
        <v>64</v>
      </c>
    </row>
    <row r="10" spans="1:2">
      <c r="B10" t="s">
        <v>65</v>
      </c>
    </row>
    <row r="11" spans="1:2">
      <c r="B11" t="s">
        <v>66</v>
      </c>
    </row>
    <row r="12" spans="1:2">
      <c r="B12" t="s">
        <v>67</v>
      </c>
    </row>
    <row r="13" spans="1:2">
      <c r="B13" t="s">
        <v>68</v>
      </c>
    </row>
    <row r="14" spans="1:2">
      <c r="B14" t="s">
        <v>69</v>
      </c>
    </row>
    <row r="15" spans="1:2">
      <c r="B15" t="s">
        <v>70</v>
      </c>
    </row>
    <row r="16" spans="1:2">
      <c r="B16" t="s">
        <v>71</v>
      </c>
    </row>
    <row r="17" spans="2:2">
      <c r="B17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B17"/>
  <sheetViews>
    <sheetView workbookViewId="0">
      <selection activeCell="D13" sqref="D13"/>
    </sheetView>
  </sheetViews>
  <sheetFormatPr defaultRowHeight="15"/>
  <cols>
    <col min="1" max="1" width="34.7109375" customWidth="1"/>
    <col min="2" max="2" width="81.7109375" customWidth="1"/>
  </cols>
  <sheetData>
    <row r="1" spans="1:2">
      <c r="A1" s="22" t="s">
        <v>51</v>
      </c>
      <c r="B1" s="25" t="s">
        <v>72</v>
      </c>
    </row>
    <row r="2" spans="1:2">
      <c r="A2" s="26" t="s">
        <v>45</v>
      </c>
      <c r="B2" s="23">
        <v>97</v>
      </c>
    </row>
    <row r="3" spans="1:2">
      <c r="A3" s="24"/>
      <c r="B3" s="27"/>
    </row>
    <row r="4" spans="1:2">
      <c r="A4" s="24"/>
      <c r="B4" s="27"/>
    </row>
    <row r="5" spans="1:2">
      <c r="A5" s="24"/>
      <c r="B5" s="27"/>
    </row>
    <row r="6" spans="1:2">
      <c r="A6" s="24"/>
      <c r="B6" s="27"/>
    </row>
    <row r="7" spans="1:2">
      <c r="A7" s="24"/>
      <c r="B7" s="25"/>
    </row>
    <row r="8" spans="1:2">
      <c r="A8" s="24"/>
      <c r="B8" s="25"/>
    </row>
    <row r="9" spans="1:2">
      <c r="A9" s="24"/>
      <c r="B9" s="25"/>
    </row>
    <row r="10" spans="1:2">
      <c r="A10" s="24"/>
      <c r="B10" s="25"/>
    </row>
    <row r="11" spans="1:2">
      <c r="A11" s="24"/>
      <c r="B11" s="25" t="s">
        <v>41</v>
      </c>
    </row>
    <row r="12" spans="1:2">
      <c r="A12" s="24"/>
      <c r="B12" s="25"/>
    </row>
    <row r="13" spans="1:2">
      <c r="A13" s="24"/>
      <c r="B13" s="25"/>
    </row>
    <row r="14" spans="1:2">
      <c r="A14" s="28"/>
      <c r="B14" s="25"/>
    </row>
    <row r="15" spans="1:2">
      <c r="A15" s="28"/>
      <c r="B15" s="25"/>
    </row>
    <row r="16" spans="1:2">
      <c r="A16" s="28"/>
      <c r="B16" s="25"/>
    </row>
    <row r="17" spans="1:1">
      <c r="A17" s="29"/>
    </row>
  </sheetData>
  <dataValidations count="1">
    <dataValidation type="whole" allowBlank="1" showInputMessage="1" showErrorMessage="1" errorTitle="Tender Round" error="Please input the tender round as a whole number." sqref="B2">
      <formula1>0</formula1>
      <formula2>999999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heet4.Tenders_to_Master">
                <anchor moveWithCells="1" sizeWithCells="1">
                  <from>
                    <xdr:col>1</xdr:col>
                    <xdr:colOff>1628775</xdr:colOff>
                    <xdr:row>3</xdr:row>
                    <xdr:rowOff>38100</xdr:rowOff>
                  </from>
                  <to>
                    <xdr:col>1</xdr:col>
                    <xdr:colOff>3305175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Sheet4.Clear_Output_Sheet">
                <anchor moveWithCells="1" sizeWithCells="1">
                  <from>
                    <xdr:col>0</xdr:col>
                    <xdr:colOff>171450</xdr:colOff>
                    <xdr:row>14</xdr:row>
                    <xdr:rowOff>28575</xdr:rowOff>
                  </from>
                  <to>
                    <xdr:col>0</xdr:col>
                    <xdr:colOff>2200275</xdr:colOff>
                    <xdr:row>15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zoomScale="85" zoomScaleNormal="85" workbookViewId="0">
      <selection activeCell="D13" sqref="D13"/>
    </sheetView>
  </sheetViews>
  <sheetFormatPr defaultRowHeight="15"/>
  <cols>
    <col min="4" max="5" width="9.140625" customWidth="1"/>
  </cols>
  <sheetData>
    <row r="1" spans="1:38" s="29" customFormat="1">
      <c r="A1" s="40">
        <v>43221</v>
      </c>
      <c r="B1" s="40">
        <v>43252</v>
      </c>
      <c r="C1" s="40">
        <v>43282</v>
      </c>
      <c r="D1" s="40">
        <v>43313</v>
      </c>
      <c r="E1" s="40">
        <v>43344</v>
      </c>
      <c r="F1" s="40">
        <v>43374</v>
      </c>
      <c r="G1" s="40">
        <v>43405</v>
      </c>
      <c r="H1" s="40">
        <v>43435</v>
      </c>
      <c r="I1" s="40">
        <v>43466</v>
      </c>
      <c r="J1" s="40">
        <v>43497</v>
      </c>
      <c r="K1" s="40">
        <v>43525</v>
      </c>
      <c r="L1" s="40">
        <v>43556</v>
      </c>
      <c r="M1" s="40">
        <v>43586</v>
      </c>
      <c r="N1" s="40">
        <v>43617</v>
      </c>
      <c r="O1" s="40">
        <v>43647</v>
      </c>
      <c r="P1" s="40">
        <v>43678</v>
      </c>
      <c r="Q1" s="40">
        <v>43709</v>
      </c>
      <c r="R1" s="40">
        <v>43739</v>
      </c>
      <c r="S1" s="40">
        <v>43770</v>
      </c>
      <c r="T1" s="40">
        <v>43800</v>
      </c>
      <c r="U1" s="40">
        <v>43831</v>
      </c>
      <c r="V1" s="40">
        <v>43862</v>
      </c>
      <c r="W1" s="40">
        <v>43891</v>
      </c>
      <c r="X1" s="40">
        <v>43922</v>
      </c>
      <c r="Y1" s="40">
        <v>43952</v>
      </c>
      <c r="Z1" s="40">
        <v>43983</v>
      </c>
      <c r="AA1" s="40">
        <v>44013</v>
      </c>
      <c r="AB1" s="40">
        <v>44044</v>
      </c>
      <c r="AC1" s="40">
        <v>44075</v>
      </c>
      <c r="AD1" s="40">
        <v>44105</v>
      </c>
      <c r="AE1" s="40">
        <v>44136</v>
      </c>
      <c r="AF1" s="40">
        <v>44166</v>
      </c>
      <c r="AG1" s="40">
        <v>44197</v>
      </c>
      <c r="AH1" s="40">
        <v>44228</v>
      </c>
      <c r="AI1" s="40">
        <v>44256</v>
      </c>
      <c r="AJ1" s="40" t="s">
        <v>74</v>
      </c>
      <c r="AK1" s="40">
        <v>44317</v>
      </c>
      <c r="AL1" s="40">
        <v>44348</v>
      </c>
    </row>
    <row r="2" spans="1:38" ht="15.75" thickBot="1">
      <c r="A2" s="38">
        <v>43252</v>
      </c>
      <c r="B2" s="38">
        <v>43282</v>
      </c>
      <c r="C2" s="38">
        <v>43313</v>
      </c>
      <c r="D2" s="38">
        <v>43344</v>
      </c>
      <c r="E2" s="38">
        <v>43374</v>
      </c>
      <c r="F2" s="38">
        <v>43405</v>
      </c>
      <c r="G2" s="38">
        <v>43435</v>
      </c>
      <c r="H2" s="38">
        <v>43466</v>
      </c>
      <c r="I2" s="38">
        <v>43497</v>
      </c>
      <c r="J2" s="38">
        <v>43525</v>
      </c>
      <c r="K2" s="38">
        <v>43556</v>
      </c>
      <c r="L2" s="38">
        <v>43586</v>
      </c>
      <c r="M2" s="38">
        <v>43617</v>
      </c>
      <c r="N2" s="38">
        <v>43647</v>
      </c>
      <c r="O2" s="38">
        <v>43678</v>
      </c>
      <c r="P2" s="38">
        <v>43709</v>
      </c>
      <c r="Q2" s="38">
        <v>43739</v>
      </c>
      <c r="R2" s="38">
        <v>43770</v>
      </c>
      <c r="S2" s="38">
        <v>43800</v>
      </c>
      <c r="T2" s="38">
        <v>43831</v>
      </c>
      <c r="U2" s="38">
        <v>43862</v>
      </c>
      <c r="V2" s="38">
        <v>43891</v>
      </c>
      <c r="W2" s="38">
        <v>43922</v>
      </c>
      <c r="X2" s="38">
        <v>43952</v>
      </c>
      <c r="Y2" s="38">
        <v>43983</v>
      </c>
      <c r="Z2" s="38">
        <v>44013</v>
      </c>
      <c r="AA2" s="38">
        <v>44044</v>
      </c>
      <c r="AB2" s="38">
        <v>44075</v>
      </c>
      <c r="AC2" s="38">
        <v>44105</v>
      </c>
      <c r="AD2" s="38">
        <v>44136</v>
      </c>
      <c r="AE2" s="38">
        <v>44166</v>
      </c>
      <c r="AF2" s="38">
        <v>44197</v>
      </c>
      <c r="AG2" s="38">
        <v>44228</v>
      </c>
      <c r="AH2" s="38">
        <v>44256</v>
      </c>
      <c r="AI2" s="38">
        <v>44287</v>
      </c>
      <c r="AJ2" s="38">
        <v>44317</v>
      </c>
      <c r="AK2" s="38">
        <v>44348</v>
      </c>
      <c r="AL2" s="38">
        <v>44378</v>
      </c>
    </row>
    <row r="3" spans="1:38">
      <c r="A3" s="33"/>
      <c r="B3" s="34">
        <v>43282</v>
      </c>
      <c r="C3" s="33"/>
      <c r="D3" s="33"/>
      <c r="E3" s="34">
        <v>43374</v>
      </c>
      <c r="F3" s="33"/>
      <c r="G3" s="33"/>
      <c r="H3" s="34">
        <v>43466</v>
      </c>
      <c r="I3" s="33"/>
      <c r="J3" s="33"/>
      <c r="K3" s="34">
        <v>43556</v>
      </c>
      <c r="L3" s="33"/>
      <c r="M3" s="33"/>
      <c r="N3" s="34">
        <v>43647</v>
      </c>
      <c r="O3" s="33"/>
      <c r="P3" s="33"/>
      <c r="Q3" s="34">
        <v>43739</v>
      </c>
      <c r="R3" s="33"/>
      <c r="S3" s="33"/>
      <c r="T3" s="34">
        <v>43831</v>
      </c>
      <c r="U3" s="33"/>
      <c r="V3" s="33"/>
      <c r="W3" s="34">
        <v>43922</v>
      </c>
      <c r="X3" s="33"/>
      <c r="Y3" s="33"/>
      <c r="Z3" s="34">
        <v>44013</v>
      </c>
      <c r="AA3" s="33"/>
      <c r="AB3" s="33"/>
      <c r="AC3" s="34">
        <v>44105</v>
      </c>
      <c r="AD3" s="33"/>
      <c r="AE3" s="33"/>
      <c r="AF3" s="34">
        <v>44197</v>
      </c>
      <c r="AG3" s="33"/>
      <c r="AH3" s="33"/>
      <c r="AI3" s="34">
        <v>44287</v>
      </c>
      <c r="AJ3" s="33"/>
      <c r="AK3" s="33"/>
      <c r="AL3" s="34">
        <v>44378</v>
      </c>
    </row>
    <row r="4" spans="1:38">
      <c r="A4" s="33"/>
      <c r="B4" s="34">
        <v>43313</v>
      </c>
      <c r="C4" s="33"/>
      <c r="D4" s="33"/>
      <c r="E4" s="34">
        <v>43405</v>
      </c>
      <c r="F4" s="33"/>
      <c r="G4" s="33"/>
      <c r="H4" s="34">
        <v>43497</v>
      </c>
      <c r="I4" s="33"/>
      <c r="J4" s="33"/>
      <c r="K4" s="34">
        <v>43586</v>
      </c>
      <c r="L4" s="33"/>
      <c r="M4" s="33"/>
      <c r="N4" s="34">
        <v>43678</v>
      </c>
      <c r="O4" s="33"/>
      <c r="P4" s="33"/>
      <c r="Q4" s="34">
        <v>43770</v>
      </c>
      <c r="R4" s="33"/>
      <c r="S4" s="33"/>
      <c r="T4" s="34">
        <v>43862</v>
      </c>
      <c r="U4" s="33"/>
      <c r="V4" s="33"/>
      <c r="W4" s="34">
        <v>43952</v>
      </c>
      <c r="X4" s="33"/>
      <c r="Y4" s="33"/>
      <c r="Z4" s="34">
        <v>44044</v>
      </c>
      <c r="AA4" s="33"/>
      <c r="AB4" s="33"/>
      <c r="AC4" s="34">
        <v>44136</v>
      </c>
      <c r="AD4" s="33"/>
      <c r="AE4" s="33"/>
      <c r="AF4" s="34">
        <v>44228</v>
      </c>
      <c r="AG4" s="33"/>
      <c r="AH4" s="33"/>
      <c r="AI4" s="34">
        <v>44317</v>
      </c>
      <c r="AJ4" s="33"/>
      <c r="AK4" s="33"/>
      <c r="AL4" s="34">
        <v>44409</v>
      </c>
    </row>
    <row r="5" spans="1:38" ht="15.75" thickBot="1">
      <c r="A5" s="39"/>
      <c r="B5" s="37">
        <v>43344</v>
      </c>
      <c r="C5" s="39"/>
      <c r="D5" s="39"/>
      <c r="E5" s="37">
        <v>43435</v>
      </c>
      <c r="F5" s="39"/>
      <c r="G5" s="39"/>
      <c r="H5" s="37">
        <v>43525</v>
      </c>
      <c r="I5" s="39"/>
      <c r="J5" s="39"/>
      <c r="K5" s="37">
        <v>43617</v>
      </c>
      <c r="L5" s="39"/>
      <c r="M5" s="39"/>
      <c r="N5" s="37">
        <v>43709</v>
      </c>
      <c r="O5" s="39"/>
      <c r="P5" s="39"/>
      <c r="Q5" s="37">
        <v>43800</v>
      </c>
      <c r="R5" s="39"/>
      <c r="S5" s="39"/>
      <c r="T5" s="37">
        <v>43891</v>
      </c>
      <c r="U5" s="39"/>
      <c r="V5" s="39"/>
      <c r="W5" s="37">
        <v>43983</v>
      </c>
      <c r="X5" s="39"/>
      <c r="Y5" s="39"/>
      <c r="Z5" s="37">
        <v>44075</v>
      </c>
      <c r="AA5" s="39"/>
      <c r="AB5" s="39"/>
      <c r="AC5" s="37">
        <v>44166</v>
      </c>
      <c r="AD5" s="39"/>
      <c r="AE5" s="39"/>
      <c r="AF5" s="37">
        <v>44256</v>
      </c>
      <c r="AG5" s="39"/>
      <c r="AH5" s="39"/>
      <c r="AI5" s="37">
        <v>44348</v>
      </c>
      <c r="AJ5" s="39"/>
      <c r="AK5" s="39"/>
      <c r="AL5" s="37">
        <v>44440</v>
      </c>
    </row>
    <row r="6" spans="1:38">
      <c r="A6" s="33"/>
      <c r="B6" s="35">
        <v>43374</v>
      </c>
      <c r="D6" s="33"/>
      <c r="E6" s="35">
        <v>43374</v>
      </c>
      <c r="G6" s="33"/>
      <c r="H6" s="35">
        <v>43556</v>
      </c>
      <c r="J6" s="33"/>
      <c r="K6" s="35">
        <v>43556</v>
      </c>
      <c r="M6" s="33"/>
      <c r="N6" s="35">
        <v>43739</v>
      </c>
      <c r="P6" s="33"/>
      <c r="Q6" s="35">
        <v>43739</v>
      </c>
      <c r="S6" s="33"/>
      <c r="T6" s="35">
        <v>43922</v>
      </c>
      <c r="V6" s="33"/>
      <c r="W6" s="35">
        <v>43922</v>
      </c>
      <c r="Y6" s="33"/>
      <c r="Z6" s="35">
        <v>44105</v>
      </c>
      <c r="AB6" s="33"/>
      <c r="AC6" s="35">
        <v>44105</v>
      </c>
      <c r="AE6" s="33"/>
      <c r="AF6" s="35">
        <v>44287</v>
      </c>
      <c r="AH6" s="33"/>
      <c r="AI6" s="35">
        <v>44287</v>
      </c>
      <c r="AK6" s="33"/>
      <c r="AL6" s="35">
        <v>44470</v>
      </c>
    </row>
    <row r="7" spans="1:38">
      <c r="A7" s="33"/>
      <c r="B7" s="35">
        <v>43405</v>
      </c>
      <c r="D7" s="33"/>
      <c r="E7" s="35">
        <v>43405</v>
      </c>
      <c r="G7" s="33"/>
      <c r="H7" s="35">
        <v>43586</v>
      </c>
      <c r="J7" s="33"/>
      <c r="K7" s="35">
        <v>43586</v>
      </c>
      <c r="M7" s="33"/>
      <c r="N7" s="35">
        <v>43770</v>
      </c>
      <c r="P7" s="33"/>
      <c r="Q7" s="35">
        <v>43770</v>
      </c>
      <c r="S7" s="33"/>
      <c r="T7" s="35">
        <v>43952</v>
      </c>
      <c r="V7" s="33"/>
      <c r="W7" s="35">
        <v>43952</v>
      </c>
      <c r="Y7" s="33"/>
      <c r="Z7" s="35">
        <v>44136</v>
      </c>
      <c r="AB7" s="33"/>
      <c r="AC7" s="35">
        <v>44136</v>
      </c>
      <c r="AE7" s="33"/>
      <c r="AF7" s="35">
        <v>44317</v>
      </c>
      <c r="AH7" s="33"/>
      <c r="AI7" s="35">
        <v>44317</v>
      </c>
      <c r="AK7" s="33"/>
      <c r="AL7" s="35">
        <v>44501</v>
      </c>
    </row>
    <row r="8" spans="1:38">
      <c r="A8" s="33"/>
      <c r="B8" s="35">
        <v>43435</v>
      </c>
      <c r="D8" s="33"/>
      <c r="E8" s="35">
        <v>43435</v>
      </c>
      <c r="G8" s="33"/>
      <c r="H8" s="35">
        <v>43617</v>
      </c>
      <c r="J8" s="33"/>
      <c r="K8" s="35">
        <v>43617</v>
      </c>
      <c r="M8" s="33"/>
      <c r="N8" s="35">
        <v>43800</v>
      </c>
      <c r="P8" s="33"/>
      <c r="Q8" s="35">
        <v>43800</v>
      </c>
      <c r="S8" s="33"/>
      <c r="T8" s="35">
        <v>43983</v>
      </c>
      <c r="V8" s="33"/>
      <c r="W8" s="35">
        <v>43983</v>
      </c>
      <c r="Y8" s="33"/>
      <c r="Z8" s="35">
        <v>44166</v>
      </c>
      <c r="AB8" s="33"/>
      <c r="AC8" s="35">
        <v>44166</v>
      </c>
      <c r="AE8" s="33"/>
      <c r="AF8" s="35">
        <v>44348</v>
      </c>
      <c r="AH8" s="33"/>
      <c r="AI8" s="35">
        <v>44348</v>
      </c>
      <c r="AK8" s="33"/>
      <c r="AL8" s="35">
        <v>44531</v>
      </c>
    </row>
    <row r="9" spans="1:38">
      <c r="A9" s="33"/>
      <c r="B9" s="35">
        <v>43466</v>
      </c>
      <c r="D9" s="33"/>
      <c r="E9" s="35">
        <v>43466</v>
      </c>
      <c r="G9" s="33"/>
      <c r="H9" s="35">
        <v>43647</v>
      </c>
      <c r="J9" s="33"/>
      <c r="K9" s="35">
        <v>43647</v>
      </c>
      <c r="M9" s="33"/>
      <c r="N9" s="35">
        <v>43831</v>
      </c>
      <c r="P9" s="33"/>
      <c r="Q9" s="35">
        <v>43831</v>
      </c>
      <c r="S9" s="33"/>
      <c r="T9" s="35">
        <v>44013</v>
      </c>
      <c r="V9" s="33"/>
      <c r="W9" s="35">
        <v>44013</v>
      </c>
      <c r="Y9" s="33"/>
      <c r="Z9" s="35">
        <v>44197</v>
      </c>
      <c r="AB9" s="33"/>
      <c r="AC9" s="35">
        <v>44197</v>
      </c>
      <c r="AE9" s="33"/>
      <c r="AF9" s="35">
        <v>44378</v>
      </c>
      <c r="AH9" s="33"/>
      <c r="AI9" s="35">
        <v>44378</v>
      </c>
      <c r="AK9" s="33"/>
      <c r="AL9" s="35">
        <v>44562</v>
      </c>
    </row>
    <row r="10" spans="1:38">
      <c r="A10" s="33"/>
      <c r="B10" s="35">
        <v>43497</v>
      </c>
      <c r="D10" s="33"/>
      <c r="E10" s="35">
        <v>43497</v>
      </c>
      <c r="G10" s="33"/>
      <c r="H10" s="35">
        <v>43678</v>
      </c>
      <c r="J10" s="33"/>
      <c r="K10" s="35">
        <v>43678</v>
      </c>
      <c r="M10" s="33"/>
      <c r="N10" s="35">
        <v>43862</v>
      </c>
      <c r="P10" s="33"/>
      <c r="Q10" s="35">
        <v>43862</v>
      </c>
      <c r="S10" s="33"/>
      <c r="T10" s="35">
        <v>44044</v>
      </c>
      <c r="V10" s="33"/>
      <c r="W10" s="35">
        <v>44044</v>
      </c>
      <c r="Y10" s="33"/>
      <c r="Z10" s="35">
        <v>44228</v>
      </c>
      <c r="AB10" s="33"/>
      <c r="AC10" s="35">
        <v>44228</v>
      </c>
      <c r="AE10" s="33"/>
      <c r="AF10" s="35">
        <v>44409</v>
      </c>
      <c r="AH10" s="33"/>
      <c r="AI10" s="35">
        <v>44409</v>
      </c>
      <c r="AK10" s="33"/>
      <c r="AL10" s="35">
        <v>44593</v>
      </c>
    </row>
    <row r="11" spans="1:38" ht="15.75" thickBot="1">
      <c r="A11" s="39"/>
      <c r="B11" s="36">
        <v>43525</v>
      </c>
      <c r="C11" s="41"/>
      <c r="D11" s="39"/>
      <c r="E11" s="36">
        <v>43525</v>
      </c>
      <c r="F11" s="41"/>
      <c r="G11" s="39"/>
      <c r="H11" s="36">
        <v>43709</v>
      </c>
      <c r="I11" s="41"/>
      <c r="J11" s="39"/>
      <c r="K11" s="36">
        <v>43709</v>
      </c>
      <c r="L11" s="41"/>
      <c r="M11" s="39"/>
      <c r="N11" s="36">
        <v>43891</v>
      </c>
      <c r="O11" s="41"/>
      <c r="P11" s="39"/>
      <c r="Q11" s="36">
        <v>43891</v>
      </c>
      <c r="R11" s="41"/>
      <c r="S11" s="39"/>
      <c r="T11" s="36">
        <v>44075</v>
      </c>
      <c r="U11" s="41"/>
      <c r="V11" s="39"/>
      <c r="W11" s="36">
        <v>44075</v>
      </c>
      <c r="X11" s="41"/>
      <c r="Y11" s="39"/>
      <c r="Z11" s="36">
        <v>44256</v>
      </c>
      <c r="AA11" s="41"/>
      <c r="AB11" s="39"/>
      <c r="AC11" s="36">
        <v>44256</v>
      </c>
      <c r="AD11" s="41"/>
      <c r="AE11" s="39"/>
      <c r="AF11" s="36">
        <v>44440</v>
      </c>
      <c r="AG11" s="41"/>
      <c r="AH11" s="39"/>
      <c r="AI11" s="36">
        <v>44440</v>
      </c>
      <c r="AJ11" s="41"/>
      <c r="AK11" s="39"/>
      <c r="AL11" s="36">
        <v>44621</v>
      </c>
    </row>
    <row r="12" spans="1:38">
      <c r="A12" s="33"/>
      <c r="B12" s="35">
        <v>43556</v>
      </c>
      <c r="D12" s="33"/>
      <c r="E12" s="35">
        <v>43556</v>
      </c>
      <c r="G12" s="33"/>
      <c r="H12" s="35">
        <v>43739</v>
      </c>
      <c r="J12" s="33"/>
      <c r="K12" s="35">
        <v>43739</v>
      </c>
      <c r="M12" s="33"/>
      <c r="N12" s="35">
        <v>43922</v>
      </c>
      <c r="P12" s="33"/>
      <c r="Q12" s="35">
        <v>43922</v>
      </c>
      <c r="S12" s="33"/>
      <c r="T12" s="35">
        <v>44105</v>
      </c>
      <c r="V12" s="33"/>
      <c r="W12" s="35">
        <v>44105</v>
      </c>
      <c r="Y12" s="33"/>
      <c r="Z12" s="35">
        <v>44287</v>
      </c>
      <c r="AB12" s="33"/>
      <c r="AC12" s="35">
        <v>44287</v>
      </c>
      <c r="AE12" s="33"/>
      <c r="AF12" s="35">
        <v>44470</v>
      </c>
      <c r="AH12" s="33"/>
      <c r="AI12" s="35">
        <v>44470</v>
      </c>
      <c r="AK12" s="33"/>
      <c r="AL12" s="35">
        <v>44652</v>
      </c>
    </row>
    <row r="13" spans="1:38">
      <c r="A13" s="33"/>
      <c r="B13" s="35">
        <v>43586</v>
      </c>
      <c r="D13" s="33"/>
      <c r="E13" s="35">
        <v>43586</v>
      </c>
      <c r="G13" s="33"/>
      <c r="H13" s="35">
        <v>43770</v>
      </c>
      <c r="J13" s="33"/>
      <c r="K13" s="35">
        <v>43770</v>
      </c>
      <c r="M13" s="33"/>
      <c r="N13" s="35">
        <v>43952</v>
      </c>
      <c r="P13" s="33"/>
      <c r="Q13" s="35">
        <v>43952</v>
      </c>
      <c r="S13" s="33"/>
      <c r="T13" s="35">
        <v>44136</v>
      </c>
      <c r="V13" s="33"/>
      <c r="W13" s="35">
        <v>44136</v>
      </c>
      <c r="Y13" s="33"/>
      <c r="Z13" s="35">
        <v>44317</v>
      </c>
      <c r="AB13" s="33"/>
      <c r="AC13" s="35">
        <v>44317</v>
      </c>
      <c r="AE13" s="33"/>
      <c r="AF13" s="35">
        <v>44501</v>
      </c>
      <c r="AH13" s="33"/>
      <c r="AI13" s="35">
        <v>44501</v>
      </c>
      <c r="AK13" s="33"/>
      <c r="AL13" s="35">
        <v>44682</v>
      </c>
    </row>
    <row r="14" spans="1:38">
      <c r="A14" s="33"/>
      <c r="B14" s="35">
        <v>43617</v>
      </c>
      <c r="D14" s="33"/>
      <c r="E14" s="35">
        <v>43617</v>
      </c>
      <c r="G14" s="33"/>
      <c r="H14" s="35">
        <v>43800</v>
      </c>
      <c r="J14" s="33"/>
      <c r="K14" s="35">
        <v>43800</v>
      </c>
      <c r="M14" s="33"/>
      <c r="N14" s="35">
        <v>43983</v>
      </c>
      <c r="P14" s="33"/>
      <c r="Q14" s="35">
        <v>43983</v>
      </c>
      <c r="S14" s="33"/>
      <c r="T14" s="35">
        <v>44166</v>
      </c>
      <c r="V14" s="33"/>
      <c r="W14" s="35">
        <v>44166</v>
      </c>
      <c r="Y14" s="33"/>
      <c r="Z14" s="35">
        <v>44348</v>
      </c>
      <c r="AB14" s="33"/>
      <c r="AC14" s="35">
        <v>44348</v>
      </c>
      <c r="AE14" s="33"/>
      <c r="AF14" s="35">
        <v>44531</v>
      </c>
      <c r="AH14" s="33"/>
      <c r="AI14" s="35">
        <v>44531</v>
      </c>
      <c r="AK14" s="33"/>
      <c r="AL14" s="35">
        <v>44713</v>
      </c>
    </row>
    <row r="15" spans="1:38">
      <c r="A15" s="33"/>
      <c r="B15" s="35">
        <v>43647</v>
      </c>
      <c r="D15" s="33"/>
      <c r="E15" s="35">
        <v>43647</v>
      </c>
      <c r="G15" s="33"/>
      <c r="H15" s="35">
        <v>43831</v>
      </c>
      <c r="J15" s="33"/>
      <c r="K15" s="35">
        <v>43831</v>
      </c>
      <c r="M15" s="33"/>
      <c r="N15" s="35">
        <v>44013</v>
      </c>
      <c r="P15" s="33"/>
      <c r="Q15" s="35">
        <v>44013</v>
      </c>
      <c r="S15" s="33"/>
      <c r="T15" s="35">
        <v>44197</v>
      </c>
      <c r="V15" s="33"/>
      <c r="W15" s="35">
        <v>44197</v>
      </c>
      <c r="Y15" s="33"/>
      <c r="Z15" s="35">
        <v>44378</v>
      </c>
      <c r="AB15" s="33"/>
      <c r="AC15" s="35">
        <v>44378</v>
      </c>
      <c r="AE15" s="33"/>
      <c r="AF15" s="35">
        <v>44562</v>
      </c>
      <c r="AH15" s="33"/>
      <c r="AI15" s="35">
        <v>44562</v>
      </c>
      <c r="AK15" s="33"/>
      <c r="AL15" s="35">
        <v>44743</v>
      </c>
    </row>
    <row r="16" spans="1:38">
      <c r="A16" s="33"/>
      <c r="B16" s="35">
        <v>43678</v>
      </c>
      <c r="D16" s="33"/>
      <c r="E16" s="35">
        <v>43678</v>
      </c>
      <c r="G16" s="33"/>
      <c r="H16" s="35">
        <v>43862</v>
      </c>
      <c r="J16" s="33"/>
      <c r="K16" s="35">
        <v>43862</v>
      </c>
      <c r="M16" s="33"/>
      <c r="N16" s="35">
        <v>44044</v>
      </c>
      <c r="P16" s="33"/>
      <c r="Q16" s="35">
        <v>44044</v>
      </c>
      <c r="S16" s="33"/>
      <c r="T16" s="35">
        <v>44228</v>
      </c>
      <c r="V16" s="33"/>
      <c r="W16" s="35">
        <v>44228</v>
      </c>
      <c r="Y16" s="33"/>
      <c r="Z16" s="35">
        <v>44409</v>
      </c>
      <c r="AB16" s="33"/>
      <c r="AC16" s="35">
        <v>44409</v>
      </c>
      <c r="AE16" s="33"/>
      <c r="AF16" s="35">
        <v>44593</v>
      </c>
      <c r="AH16" s="33"/>
      <c r="AI16" s="35">
        <v>44593</v>
      </c>
      <c r="AK16" s="33"/>
      <c r="AL16" s="35">
        <v>44774</v>
      </c>
    </row>
    <row r="17" spans="1:38" ht="15.75" thickBot="1">
      <c r="A17" s="39"/>
      <c r="B17" s="36">
        <v>43709</v>
      </c>
      <c r="C17" s="41"/>
      <c r="D17" s="39"/>
      <c r="E17" s="36">
        <v>43709</v>
      </c>
      <c r="F17" s="41"/>
      <c r="G17" s="39"/>
      <c r="H17" s="36">
        <v>43891</v>
      </c>
      <c r="I17" s="41"/>
      <c r="J17" s="39"/>
      <c r="K17" s="36">
        <v>43891</v>
      </c>
      <c r="L17" s="41"/>
      <c r="M17" s="39"/>
      <c r="N17" s="36">
        <v>44075</v>
      </c>
      <c r="O17" s="41"/>
      <c r="P17" s="39"/>
      <c r="Q17" s="36">
        <v>44075</v>
      </c>
      <c r="R17" s="41"/>
      <c r="S17" s="39"/>
      <c r="T17" s="36">
        <v>44256</v>
      </c>
      <c r="U17" s="41"/>
      <c r="V17" s="39"/>
      <c r="W17" s="36">
        <v>44256</v>
      </c>
      <c r="X17" s="41"/>
      <c r="Y17" s="39"/>
      <c r="Z17" s="36">
        <v>44440</v>
      </c>
      <c r="AA17" s="41"/>
      <c r="AB17" s="39"/>
      <c r="AC17" s="36">
        <v>44440</v>
      </c>
      <c r="AD17" s="41"/>
      <c r="AE17" s="39"/>
      <c r="AF17" s="36">
        <v>44621</v>
      </c>
      <c r="AG17" s="41"/>
      <c r="AH17" s="39"/>
      <c r="AI17" s="36">
        <v>44621</v>
      </c>
      <c r="AJ17" s="41"/>
      <c r="AK17" s="39"/>
      <c r="AL17" s="36">
        <v>44805</v>
      </c>
    </row>
    <row r="18" spans="1:38">
      <c r="A18" s="33"/>
      <c r="B18" s="35">
        <v>43739</v>
      </c>
      <c r="D18" s="33"/>
      <c r="E18" s="35">
        <v>43739</v>
      </c>
      <c r="G18" s="33"/>
      <c r="H18" s="35">
        <v>43922</v>
      </c>
      <c r="J18" s="33"/>
      <c r="K18" s="35">
        <v>43922</v>
      </c>
      <c r="M18" s="33"/>
      <c r="N18" s="35">
        <v>44105</v>
      </c>
      <c r="P18" s="33"/>
      <c r="Q18" s="35">
        <v>44105</v>
      </c>
      <c r="S18" s="33"/>
      <c r="T18" s="35">
        <v>44287</v>
      </c>
      <c r="V18" s="33"/>
      <c r="W18" s="35">
        <v>44287</v>
      </c>
      <c r="Y18" s="33"/>
      <c r="Z18" s="35">
        <v>44470</v>
      </c>
      <c r="AB18" s="33"/>
      <c r="AC18" s="35">
        <v>44470</v>
      </c>
      <c r="AE18" s="33"/>
      <c r="AF18" s="35">
        <v>44652</v>
      </c>
      <c r="AH18" s="33"/>
      <c r="AI18" s="35">
        <v>44652</v>
      </c>
      <c r="AK18" s="33"/>
      <c r="AL18" s="35">
        <v>44835</v>
      </c>
    </row>
    <row r="19" spans="1:38">
      <c r="A19" s="33"/>
      <c r="B19" s="35">
        <v>43770</v>
      </c>
      <c r="D19" s="33"/>
      <c r="E19" s="35">
        <v>43770</v>
      </c>
      <c r="G19" s="33"/>
      <c r="H19" s="35">
        <v>43952</v>
      </c>
      <c r="J19" s="33"/>
      <c r="K19" s="35">
        <v>43952</v>
      </c>
      <c r="M19" s="33"/>
      <c r="N19" s="35">
        <v>44136</v>
      </c>
      <c r="P19" s="33"/>
      <c r="Q19" s="35">
        <v>44136</v>
      </c>
      <c r="S19" s="33"/>
      <c r="T19" s="35">
        <v>44317</v>
      </c>
      <c r="V19" s="33"/>
      <c r="W19" s="35">
        <v>44317</v>
      </c>
      <c r="Y19" s="33"/>
      <c r="Z19" s="35">
        <v>44501</v>
      </c>
      <c r="AB19" s="33"/>
      <c r="AC19" s="35">
        <v>44501</v>
      </c>
      <c r="AE19" s="33"/>
      <c r="AF19" s="35">
        <v>44682</v>
      </c>
      <c r="AH19" s="33"/>
      <c r="AI19" s="35">
        <v>44682</v>
      </c>
      <c r="AK19" s="33"/>
      <c r="AL19" s="35">
        <v>44866</v>
      </c>
    </row>
    <row r="20" spans="1:38">
      <c r="A20" s="33"/>
      <c r="B20" s="35">
        <v>43800</v>
      </c>
      <c r="D20" s="33"/>
      <c r="E20" s="35">
        <v>43800</v>
      </c>
      <c r="G20" s="33"/>
      <c r="H20" s="35">
        <v>43983</v>
      </c>
      <c r="J20" s="33"/>
      <c r="K20" s="35">
        <v>43983</v>
      </c>
      <c r="M20" s="33"/>
      <c r="N20" s="35">
        <v>44166</v>
      </c>
      <c r="P20" s="33"/>
      <c r="Q20" s="35">
        <v>44166</v>
      </c>
      <c r="S20" s="33"/>
      <c r="T20" s="35">
        <v>44348</v>
      </c>
      <c r="V20" s="33"/>
      <c r="W20" s="35">
        <v>44348</v>
      </c>
      <c r="Y20" s="33"/>
      <c r="Z20" s="35">
        <v>44531</v>
      </c>
      <c r="AB20" s="33"/>
      <c r="AC20" s="35">
        <v>44531</v>
      </c>
      <c r="AE20" s="33"/>
      <c r="AF20" s="35">
        <v>44713</v>
      </c>
      <c r="AH20" s="33"/>
      <c r="AI20" s="35">
        <v>44713</v>
      </c>
      <c r="AK20" s="33"/>
      <c r="AL20" s="35">
        <v>44896</v>
      </c>
    </row>
    <row r="21" spans="1:38">
      <c r="A21" s="33"/>
      <c r="B21" s="35">
        <v>43831</v>
      </c>
      <c r="D21" s="33"/>
      <c r="E21" s="35">
        <v>43831</v>
      </c>
      <c r="G21" s="33"/>
      <c r="H21" s="35">
        <v>44013</v>
      </c>
      <c r="J21" s="33"/>
      <c r="K21" s="35">
        <v>44013</v>
      </c>
      <c r="M21" s="33"/>
      <c r="N21" s="35">
        <v>44197</v>
      </c>
      <c r="P21" s="33"/>
      <c r="Q21" s="35">
        <v>44197</v>
      </c>
      <c r="S21" s="33"/>
      <c r="T21" s="35">
        <v>44378</v>
      </c>
      <c r="V21" s="33"/>
      <c r="W21" s="35">
        <v>44378</v>
      </c>
      <c r="Y21" s="33"/>
      <c r="Z21" s="35">
        <v>44562</v>
      </c>
      <c r="AB21" s="33"/>
      <c r="AC21" s="35">
        <v>44562</v>
      </c>
      <c r="AE21" s="33"/>
      <c r="AF21" s="35">
        <v>44743</v>
      </c>
      <c r="AH21" s="33"/>
      <c r="AI21" s="35">
        <v>44743</v>
      </c>
      <c r="AK21" s="33"/>
      <c r="AL21" s="35">
        <v>44927</v>
      </c>
    </row>
    <row r="22" spans="1:38">
      <c r="A22" s="33"/>
      <c r="B22" s="35">
        <v>43862</v>
      </c>
      <c r="D22" s="33"/>
      <c r="E22" s="35">
        <v>43862</v>
      </c>
      <c r="G22" s="33"/>
      <c r="H22" s="35">
        <v>44044</v>
      </c>
      <c r="J22" s="33"/>
      <c r="K22" s="35">
        <v>44044</v>
      </c>
      <c r="M22" s="33"/>
      <c r="N22" s="35">
        <v>44228</v>
      </c>
      <c r="P22" s="33"/>
      <c r="Q22" s="35">
        <v>44228</v>
      </c>
      <c r="S22" s="33"/>
      <c r="T22" s="35">
        <v>44409</v>
      </c>
      <c r="V22" s="33"/>
      <c r="W22" s="35">
        <v>44409</v>
      </c>
      <c r="Y22" s="33"/>
      <c r="Z22" s="35">
        <v>44593</v>
      </c>
      <c r="AB22" s="33"/>
      <c r="AC22" s="35">
        <v>44593</v>
      </c>
      <c r="AE22" s="33"/>
      <c r="AF22" s="35">
        <v>44774</v>
      </c>
      <c r="AH22" s="33"/>
      <c r="AI22" s="35">
        <v>44774</v>
      </c>
      <c r="AK22" s="33"/>
      <c r="AL22" s="35">
        <v>44958</v>
      </c>
    </row>
    <row r="23" spans="1:38" ht="15.75" thickBot="1">
      <c r="A23" s="39"/>
      <c r="B23" s="36">
        <v>43891</v>
      </c>
      <c r="C23" s="41"/>
      <c r="D23" s="39"/>
      <c r="E23" s="36">
        <v>43891</v>
      </c>
      <c r="F23" s="41"/>
      <c r="G23" s="39"/>
      <c r="H23" s="36">
        <v>44075</v>
      </c>
      <c r="I23" s="41"/>
      <c r="J23" s="39"/>
      <c r="K23" s="36">
        <v>44075</v>
      </c>
      <c r="L23" s="41"/>
      <c r="M23" s="39"/>
      <c r="N23" s="36">
        <v>44256</v>
      </c>
      <c r="O23" s="41"/>
      <c r="P23" s="39"/>
      <c r="Q23" s="36">
        <v>44256</v>
      </c>
      <c r="R23" s="41"/>
      <c r="S23" s="39"/>
      <c r="T23" s="36">
        <v>44440</v>
      </c>
      <c r="U23" s="41"/>
      <c r="V23" s="39"/>
      <c r="W23" s="36">
        <v>44440</v>
      </c>
      <c r="X23" s="41"/>
      <c r="Y23" s="39"/>
      <c r="Z23" s="36">
        <v>44621</v>
      </c>
      <c r="AA23" s="41"/>
      <c r="AB23" s="39"/>
      <c r="AC23" s="36">
        <v>44621</v>
      </c>
      <c r="AD23" s="41"/>
      <c r="AE23" s="39"/>
      <c r="AF23" s="36">
        <v>44805</v>
      </c>
      <c r="AG23" s="41"/>
      <c r="AH23" s="39"/>
      <c r="AI23" s="36">
        <v>44805</v>
      </c>
      <c r="AJ23" s="41"/>
      <c r="AK23" s="39"/>
      <c r="AL23" s="36">
        <v>44986</v>
      </c>
    </row>
    <row r="24" spans="1:38">
      <c r="A24" s="33"/>
      <c r="B24" s="35">
        <v>43922</v>
      </c>
      <c r="D24" s="33"/>
      <c r="E24" s="35">
        <v>43922</v>
      </c>
      <c r="G24" s="33"/>
      <c r="H24" s="35">
        <v>44105</v>
      </c>
      <c r="J24" s="33"/>
      <c r="K24" s="35">
        <v>44105</v>
      </c>
      <c r="M24" s="33"/>
      <c r="N24" s="35">
        <v>44287</v>
      </c>
      <c r="P24" s="33"/>
      <c r="Q24" s="35">
        <v>44287</v>
      </c>
      <c r="S24" s="33"/>
      <c r="T24" s="35">
        <v>44470</v>
      </c>
      <c r="V24" s="33"/>
      <c r="W24" s="35">
        <v>44470</v>
      </c>
      <c r="Y24" s="33"/>
      <c r="Z24" s="35">
        <v>44652</v>
      </c>
      <c r="AB24" s="33"/>
      <c r="AC24" s="35">
        <v>44652</v>
      </c>
      <c r="AE24" s="33"/>
      <c r="AF24" s="35">
        <v>44835</v>
      </c>
      <c r="AH24" s="33"/>
      <c r="AI24" s="35">
        <v>44835</v>
      </c>
      <c r="AK24" s="33"/>
      <c r="AL24" s="35">
        <v>45017</v>
      </c>
    </row>
    <row r="25" spans="1:38">
      <c r="A25" s="33"/>
      <c r="B25" s="35">
        <v>43952</v>
      </c>
      <c r="D25" s="33"/>
      <c r="E25" s="35">
        <v>43952</v>
      </c>
      <c r="G25" s="33"/>
      <c r="H25" s="35">
        <v>44136</v>
      </c>
      <c r="J25" s="33"/>
      <c r="K25" s="35">
        <v>44136</v>
      </c>
      <c r="M25" s="33"/>
      <c r="N25" s="35">
        <v>44317</v>
      </c>
      <c r="P25" s="33"/>
      <c r="Q25" s="35">
        <v>44317</v>
      </c>
      <c r="S25" s="33"/>
      <c r="T25" s="35">
        <v>44501</v>
      </c>
      <c r="V25" s="33"/>
      <c r="W25" s="35">
        <v>44501</v>
      </c>
      <c r="Y25" s="33"/>
      <c r="Z25" s="35">
        <v>44682</v>
      </c>
      <c r="AB25" s="33"/>
      <c r="AC25" s="35">
        <v>44682</v>
      </c>
      <c r="AE25" s="33"/>
      <c r="AF25" s="35">
        <v>44866</v>
      </c>
      <c r="AH25" s="33"/>
      <c r="AI25" s="35">
        <v>44866</v>
      </c>
      <c r="AK25" s="33"/>
      <c r="AL25" s="35">
        <v>45047</v>
      </c>
    </row>
    <row r="26" spans="1:38">
      <c r="A26" s="33"/>
      <c r="B26" s="35">
        <v>43983</v>
      </c>
      <c r="D26" s="33"/>
      <c r="E26" s="35">
        <v>43983</v>
      </c>
      <c r="G26" s="33"/>
      <c r="H26" s="35">
        <v>44166</v>
      </c>
      <c r="J26" s="33"/>
      <c r="K26" s="35">
        <v>44166</v>
      </c>
      <c r="M26" s="33"/>
      <c r="N26" s="35">
        <v>44348</v>
      </c>
      <c r="P26" s="33"/>
      <c r="Q26" s="35">
        <v>44348</v>
      </c>
      <c r="S26" s="33"/>
      <c r="T26" s="35">
        <v>44531</v>
      </c>
      <c r="V26" s="33"/>
      <c r="W26" s="35">
        <v>44531</v>
      </c>
      <c r="Y26" s="33"/>
      <c r="Z26" s="35">
        <v>44713</v>
      </c>
      <c r="AB26" s="33"/>
      <c r="AC26" s="35">
        <v>44713</v>
      </c>
      <c r="AE26" s="33"/>
      <c r="AF26" s="35">
        <v>44896</v>
      </c>
      <c r="AH26" s="33"/>
      <c r="AI26" s="35">
        <v>44896</v>
      </c>
      <c r="AK26" s="33"/>
      <c r="AL26" s="35">
        <v>45078</v>
      </c>
    </row>
    <row r="27" spans="1:38">
      <c r="A27" s="33"/>
      <c r="B27" s="35">
        <v>44013</v>
      </c>
      <c r="D27" s="33"/>
      <c r="E27" s="35">
        <v>44013</v>
      </c>
      <c r="G27" s="33"/>
      <c r="H27" s="35">
        <v>44197</v>
      </c>
      <c r="J27" s="33"/>
      <c r="K27" s="35">
        <v>44197</v>
      </c>
      <c r="M27" s="33"/>
      <c r="N27" s="35">
        <v>44378</v>
      </c>
      <c r="P27" s="33"/>
      <c r="Q27" s="35">
        <v>44378</v>
      </c>
      <c r="S27" s="33"/>
      <c r="T27" s="35">
        <v>44562</v>
      </c>
      <c r="V27" s="33"/>
      <c r="W27" s="35">
        <v>44562</v>
      </c>
      <c r="Y27" s="33"/>
      <c r="Z27" s="35">
        <v>44743</v>
      </c>
      <c r="AB27" s="33"/>
      <c r="AC27" s="35">
        <v>44743</v>
      </c>
      <c r="AE27" s="33"/>
      <c r="AF27" s="35">
        <v>44927</v>
      </c>
      <c r="AH27" s="33"/>
      <c r="AI27" s="35">
        <v>44927</v>
      </c>
      <c r="AK27" s="33"/>
      <c r="AL27" s="35">
        <v>45108</v>
      </c>
    </row>
    <row r="28" spans="1:38">
      <c r="A28" s="33"/>
      <c r="B28" s="35">
        <v>44044</v>
      </c>
      <c r="D28" s="33"/>
      <c r="E28" s="35">
        <v>44044</v>
      </c>
      <c r="G28" s="33"/>
      <c r="H28" s="35">
        <v>44228</v>
      </c>
      <c r="J28" s="33"/>
      <c r="K28" s="35">
        <v>44228</v>
      </c>
      <c r="M28" s="33"/>
      <c r="N28" s="35">
        <v>44409</v>
      </c>
      <c r="P28" s="33"/>
      <c r="Q28" s="35">
        <v>44409</v>
      </c>
      <c r="S28" s="33"/>
      <c r="T28" s="35">
        <v>44593</v>
      </c>
      <c r="V28" s="33"/>
      <c r="W28" s="35">
        <v>44593</v>
      </c>
      <c r="Y28" s="33"/>
      <c r="Z28" s="35">
        <v>44774</v>
      </c>
      <c r="AB28" s="33"/>
      <c r="AC28" s="35">
        <v>44774</v>
      </c>
      <c r="AE28" s="33"/>
      <c r="AF28" s="35">
        <v>44958</v>
      </c>
      <c r="AH28" s="33"/>
      <c r="AI28" s="35">
        <v>44958</v>
      </c>
      <c r="AK28" s="33"/>
      <c r="AL28" s="35">
        <v>45139</v>
      </c>
    </row>
    <row r="29" spans="1:38" ht="15.75" thickBot="1">
      <c r="A29" s="39"/>
      <c r="B29" s="36">
        <v>44075</v>
      </c>
      <c r="C29" s="41"/>
      <c r="D29" s="39"/>
      <c r="E29" s="36">
        <v>44075</v>
      </c>
      <c r="F29" s="41"/>
      <c r="G29" s="39"/>
      <c r="H29" s="36">
        <v>44256</v>
      </c>
      <c r="I29" s="41"/>
      <c r="J29" s="39"/>
      <c r="K29" s="36">
        <v>44256</v>
      </c>
      <c r="L29" s="41"/>
      <c r="M29" s="39"/>
      <c r="N29" s="36">
        <v>44440</v>
      </c>
      <c r="O29" s="41"/>
      <c r="P29" s="39"/>
      <c r="Q29" s="36">
        <v>44440</v>
      </c>
      <c r="R29" s="41"/>
      <c r="S29" s="39"/>
      <c r="T29" s="36">
        <v>44621</v>
      </c>
      <c r="U29" s="41"/>
      <c r="V29" s="39"/>
      <c r="W29" s="36">
        <v>44621</v>
      </c>
      <c r="X29" s="41"/>
      <c r="Y29" s="39"/>
      <c r="Z29" s="36">
        <v>44805</v>
      </c>
      <c r="AA29" s="41"/>
      <c r="AB29" s="39"/>
      <c r="AC29" s="36">
        <v>44805</v>
      </c>
      <c r="AD29" s="41"/>
      <c r="AE29" s="39"/>
      <c r="AF29" s="36">
        <v>44986</v>
      </c>
      <c r="AG29" s="41"/>
      <c r="AH29" s="39"/>
      <c r="AI29" s="36">
        <v>44986</v>
      </c>
      <c r="AJ29" s="41"/>
      <c r="AK29" s="39"/>
      <c r="AL29" s="36">
        <v>45170</v>
      </c>
    </row>
    <row r="30" spans="1:38">
      <c r="A30" s="33"/>
      <c r="B30" s="33"/>
      <c r="D30" s="33"/>
      <c r="E30" s="35">
        <v>44105</v>
      </c>
      <c r="F30" s="33"/>
      <c r="G30" s="33"/>
      <c r="H30" s="33"/>
      <c r="J30" s="33"/>
      <c r="K30" s="35">
        <v>44287</v>
      </c>
      <c r="L30" s="33"/>
      <c r="M30" s="33"/>
      <c r="N30" s="33"/>
      <c r="P30" s="33"/>
      <c r="Q30" s="35">
        <v>44470</v>
      </c>
      <c r="R30" s="33"/>
      <c r="S30" s="33"/>
      <c r="T30" s="33"/>
      <c r="V30" s="33"/>
      <c r="W30" s="35">
        <v>44652</v>
      </c>
      <c r="X30" s="33"/>
      <c r="Y30" s="33"/>
      <c r="Z30" s="33"/>
      <c r="AB30" s="33"/>
      <c r="AC30" s="35">
        <v>44835</v>
      </c>
      <c r="AD30" s="33"/>
      <c r="AE30" s="33"/>
      <c r="AF30" s="33"/>
      <c r="AH30" s="33"/>
      <c r="AI30" s="35">
        <v>45017</v>
      </c>
      <c r="AJ30" s="33"/>
      <c r="AK30" s="33"/>
      <c r="AL30" s="33"/>
    </row>
    <row r="31" spans="1:38">
      <c r="A31" s="33"/>
      <c r="B31" s="33"/>
      <c r="D31" s="33"/>
      <c r="E31" s="35">
        <v>44136</v>
      </c>
      <c r="F31" s="33"/>
      <c r="G31" s="33"/>
      <c r="H31" s="33"/>
      <c r="J31" s="33"/>
      <c r="K31" s="35">
        <v>44317</v>
      </c>
      <c r="L31" s="33"/>
      <c r="M31" s="33"/>
      <c r="N31" s="33"/>
      <c r="P31" s="33"/>
      <c r="Q31" s="35">
        <v>44501</v>
      </c>
      <c r="R31" s="33"/>
      <c r="S31" s="33"/>
      <c r="T31" s="33"/>
      <c r="V31" s="33"/>
      <c r="W31" s="35">
        <v>44682</v>
      </c>
      <c r="X31" s="33"/>
      <c r="Y31" s="33"/>
      <c r="Z31" s="33"/>
      <c r="AB31" s="33"/>
      <c r="AC31" s="35">
        <v>44866</v>
      </c>
      <c r="AD31" s="33"/>
      <c r="AE31" s="33"/>
      <c r="AF31" s="33"/>
      <c r="AH31" s="33"/>
      <c r="AI31" s="35">
        <v>45047</v>
      </c>
      <c r="AJ31" s="33"/>
      <c r="AK31" s="33"/>
      <c r="AL31" s="33"/>
    </row>
    <row r="32" spans="1:38">
      <c r="A32" s="33"/>
      <c r="B32" s="33"/>
      <c r="D32" s="33"/>
      <c r="E32" s="35">
        <v>44166</v>
      </c>
      <c r="F32" s="33"/>
      <c r="G32" s="33"/>
      <c r="H32" s="33"/>
      <c r="J32" s="33"/>
      <c r="K32" s="35">
        <v>44348</v>
      </c>
      <c r="L32" s="33"/>
      <c r="M32" s="33"/>
      <c r="N32" s="33"/>
      <c r="P32" s="33"/>
      <c r="Q32" s="35">
        <v>44531</v>
      </c>
      <c r="R32" s="33"/>
      <c r="S32" s="33"/>
      <c r="T32" s="33"/>
      <c r="V32" s="33"/>
      <c r="W32" s="35">
        <v>44713</v>
      </c>
      <c r="X32" s="33"/>
      <c r="Y32" s="33"/>
      <c r="Z32" s="33"/>
      <c r="AB32" s="33"/>
      <c r="AC32" s="35">
        <v>44896</v>
      </c>
      <c r="AD32" s="33"/>
      <c r="AE32" s="33"/>
      <c r="AF32" s="33"/>
      <c r="AH32" s="33"/>
      <c r="AI32" s="35">
        <v>45078</v>
      </c>
      <c r="AJ32" s="33"/>
      <c r="AK32" s="33"/>
      <c r="AL32" s="33"/>
    </row>
    <row r="33" spans="1:38">
      <c r="A33" s="33"/>
      <c r="B33" s="33"/>
      <c r="D33" s="33"/>
      <c r="E33" s="35">
        <v>44197</v>
      </c>
      <c r="F33" s="33"/>
      <c r="G33" s="33"/>
      <c r="H33" s="33"/>
      <c r="J33" s="33"/>
      <c r="K33" s="35">
        <v>44378</v>
      </c>
      <c r="L33" s="33"/>
      <c r="M33" s="33"/>
      <c r="N33" s="33"/>
      <c r="P33" s="33"/>
      <c r="Q33" s="35">
        <v>44562</v>
      </c>
      <c r="R33" s="33"/>
      <c r="S33" s="33"/>
      <c r="T33" s="33"/>
      <c r="V33" s="33"/>
      <c r="W33" s="35">
        <v>44743</v>
      </c>
      <c r="X33" s="33"/>
      <c r="Y33" s="33"/>
      <c r="Z33" s="33"/>
      <c r="AB33" s="33"/>
      <c r="AC33" s="35">
        <v>44927</v>
      </c>
      <c r="AD33" s="33"/>
      <c r="AE33" s="33"/>
      <c r="AF33" s="33"/>
      <c r="AH33" s="33"/>
      <c r="AI33" s="35">
        <v>45108</v>
      </c>
      <c r="AJ33" s="33"/>
      <c r="AK33" s="33"/>
      <c r="AL33" s="33"/>
    </row>
    <row r="34" spans="1:38">
      <c r="A34" s="33"/>
      <c r="B34" s="33"/>
      <c r="D34" s="33"/>
      <c r="E34" s="35">
        <v>44228</v>
      </c>
      <c r="F34" s="33"/>
      <c r="G34" s="33"/>
      <c r="H34" s="33"/>
      <c r="J34" s="33"/>
      <c r="K34" s="35">
        <v>44409</v>
      </c>
      <c r="L34" s="33"/>
      <c r="M34" s="33"/>
      <c r="N34" s="33"/>
      <c r="P34" s="33"/>
      <c r="Q34" s="35">
        <v>44593</v>
      </c>
      <c r="R34" s="33"/>
      <c r="S34" s="33"/>
      <c r="T34" s="33"/>
      <c r="V34" s="33"/>
      <c r="W34" s="35">
        <v>44774</v>
      </c>
      <c r="X34" s="33"/>
      <c r="Y34" s="33"/>
      <c r="Z34" s="33"/>
      <c r="AB34" s="33"/>
      <c r="AC34" s="35">
        <v>44958</v>
      </c>
      <c r="AD34" s="33"/>
      <c r="AE34" s="33"/>
      <c r="AF34" s="33"/>
      <c r="AH34" s="33"/>
      <c r="AI34" s="35">
        <v>45139</v>
      </c>
      <c r="AJ34" s="33"/>
      <c r="AK34" s="33"/>
      <c r="AL34" s="33"/>
    </row>
    <row r="35" spans="1:38" ht="15.75" thickBot="1">
      <c r="A35" s="39"/>
      <c r="B35" s="39"/>
      <c r="C35" s="41"/>
      <c r="D35" s="39"/>
      <c r="E35" s="36">
        <v>44256</v>
      </c>
      <c r="F35" s="39"/>
      <c r="G35" s="39"/>
      <c r="H35" s="39"/>
      <c r="I35" s="41"/>
      <c r="J35" s="39"/>
      <c r="K35" s="36">
        <v>44440</v>
      </c>
      <c r="L35" s="39"/>
      <c r="M35" s="39"/>
      <c r="N35" s="39"/>
      <c r="O35" s="41"/>
      <c r="P35" s="39"/>
      <c r="Q35" s="36">
        <v>44621</v>
      </c>
      <c r="R35" s="39"/>
      <c r="S35" s="39"/>
      <c r="T35" s="39"/>
      <c r="U35" s="41"/>
      <c r="V35" s="39"/>
      <c r="W35" s="36">
        <v>44805</v>
      </c>
      <c r="X35" s="39"/>
      <c r="Y35" s="39"/>
      <c r="Z35" s="39"/>
      <c r="AA35" s="41"/>
      <c r="AB35" s="39"/>
      <c r="AC35" s="36">
        <v>44986</v>
      </c>
      <c r="AD35" s="39"/>
      <c r="AE35" s="39"/>
      <c r="AF35" s="39"/>
      <c r="AG35" s="41"/>
      <c r="AH35" s="39"/>
      <c r="AI35" s="36">
        <v>45170</v>
      </c>
      <c r="AJ35" s="39"/>
      <c r="AK35" s="39"/>
      <c r="AL35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3" zoomScaleNormal="100" workbookViewId="0">
      <selection activeCell="D13" sqref="D13"/>
    </sheetView>
  </sheetViews>
  <sheetFormatPr defaultRowHeight="15"/>
  <cols>
    <col min="1" max="1" width="16.42578125" style="46" bestFit="1" customWidth="1"/>
    <col min="2" max="2" width="9.140625" style="46"/>
    <col min="3" max="4" width="10.7109375" style="46" bestFit="1" customWidth="1"/>
    <col min="5" max="5" width="9.140625" style="46"/>
    <col min="6" max="7" width="10.7109375" style="46" bestFit="1" customWidth="1"/>
    <col min="8" max="8" width="10.85546875" style="46" bestFit="1" customWidth="1"/>
    <col min="9" max="10" width="10.7109375" style="46" bestFit="1" customWidth="1"/>
    <col min="11" max="11" width="10.85546875" style="46" bestFit="1" customWidth="1"/>
    <col min="12" max="13" width="10.7109375" style="46" bestFit="1" customWidth="1"/>
    <col min="14" max="16384" width="9.140625" style="46"/>
  </cols>
  <sheetData>
    <row r="1" spans="1:16" hidden="1">
      <c r="A1" s="32"/>
      <c r="B1" s="43" t="s">
        <v>75</v>
      </c>
      <c r="C1" s="45">
        <v>43281</v>
      </c>
      <c r="D1" s="45">
        <v>43312</v>
      </c>
      <c r="E1" s="43" t="s">
        <v>76</v>
      </c>
      <c r="F1" s="45">
        <v>43373</v>
      </c>
      <c r="G1" s="45">
        <v>43404</v>
      </c>
      <c r="H1" s="43" t="s">
        <v>82</v>
      </c>
      <c r="I1" s="45">
        <v>43465</v>
      </c>
      <c r="J1" s="45">
        <v>43496</v>
      </c>
      <c r="K1" s="43" t="s">
        <v>77</v>
      </c>
      <c r="L1" s="45">
        <v>43555</v>
      </c>
      <c r="M1" s="45">
        <v>43585</v>
      </c>
      <c r="O1" s="47">
        <v>2300</v>
      </c>
      <c r="P1" s="47">
        <v>2300</v>
      </c>
    </row>
    <row r="2" spans="1:16" hidden="1">
      <c r="B2" s="48">
        <v>6</v>
      </c>
      <c r="C2" s="45">
        <v>43282</v>
      </c>
      <c r="D2" s="45">
        <v>43373</v>
      </c>
      <c r="E2" s="48">
        <v>9</v>
      </c>
      <c r="F2" s="45">
        <v>43374</v>
      </c>
      <c r="G2" s="45">
        <v>43465</v>
      </c>
      <c r="H2" s="49">
        <v>12</v>
      </c>
      <c r="I2" s="45">
        <v>43466</v>
      </c>
      <c r="J2" s="45">
        <v>43555</v>
      </c>
      <c r="K2" s="49">
        <v>3</v>
      </c>
      <c r="L2" s="45">
        <v>43556</v>
      </c>
      <c r="M2" s="45">
        <v>43646</v>
      </c>
      <c r="O2" s="50">
        <v>300</v>
      </c>
      <c r="P2" s="50"/>
    </row>
    <row r="3" spans="1:16" hidden="1">
      <c r="B3" s="48"/>
      <c r="C3" s="45">
        <v>43373</v>
      </c>
      <c r="D3" s="51">
        <v>43555</v>
      </c>
      <c r="E3" s="48"/>
      <c r="F3" s="45">
        <v>43555</v>
      </c>
      <c r="G3" s="45">
        <v>43555</v>
      </c>
      <c r="H3" s="48"/>
      <c r="I3" s="45">
        <v>43555</v>
      </c>
      <c r="J3" s="45">
        <v>43738</v>
      </c>
      <c r="K3" s="48"/>
      <c r="L3" s="45">
        <v>43738</v>
      </c>
      <c r="M3" s="45">
        <v>43738</v>
      </c>
      <c r="O3" s="50">
        <v>700</v>
      </c>
      <c r="P3" s="50"/>
    </row>
    <row r="4" spans="1:16" hidden="1">
      <c r="B4" s="48"/>
      <c r="C4" s="45">
        <v>43374</v>
      </c>
      <c r="D4" s="52">
        <v>43738</v>
      </c>
      <c r="E4" s="48"/>
      <c r="F4" s="45">
        <v>43556</v>
      </c>
      <c r="G4" s="45">
        <v>43738</v>
      </c>
      <c r="H4" s="48"/>
      <c r="I4" s="45">
        <v>43556</v>
      </c>
      <c r="J4" s="45">
        <v>43921</v>
      </c>
      <c r="K4" s="48"/>
      <c r="L4" s="45">
        <v>43739</v>
      </c>
      <c r="M4" s="45">
        <v>43921</v>
      </c>
      <c r="O4" s="50">
        <v>1100</v>
      </c>
      <c r="P4" s="50"/>
    </row>
    <row r="5" spans="1:16" hidden="1">
      <c r="B5" s="48"/>
      <c r="C5" s="45">
        <v>43555</v>
      </c>
      <c r="D5" s="53">
        <v>43921</v>
      </c>
      <c r="E5" s="48"/>
      <c r="F5" s="45">
        <v>43738</v>
      </c>
      <c r="G5" s="45">
        <v>43921</v>
      </c>
      <c r="H5" s="48"/>
      <c r="I5" s="45">
        <v>43738</v>
      </c>
      <c r="J5" s="45">
        <v>44104</v>
      </c>
      <c r="K5" s="48"/>
      <c r="L5" s="45">
        <v>43921</v>
      </c>
      <c r="M5" s="45">
        <v>44104</v>
      </c>
      <c r="O5" s="50">
        <v>1500</v>
      </c>
      <c r="P5" s="50"/>
    </row>
    <row r="6" spans="1:16" hidden="1">
      <c r="B6" s="48"/>
      <c r="C6" s="45">
        <v>43556</v>
      </c>
      <c r="D6" s="54">
        <v>44104</v>
      </c>
      <c r="E6" s="48"/>
      <c r="F6" s="45">
        <v>43739</v>
      </c>
      <c r="G6" s="45">
        <v>44104</v>
      </c>
      <c r="H6" s="48"/>
      <c r="I6" s="45">
        <v>43739</v>
      </c>
      <c r="J6" s="45">
        <v>44286</v>
      </c>
      <c r="K6" s="48"/>
      <c r="L6" s="45">
        <v>43922</v>
      </c>
      <c r="M6" s="45">
        <v>44286</v>
      </c>
      <c r="O6" s="50">
        <v>1900</v>
      </c>
      <c r="P6" s="50"/>
    </row>
    <row r="7" spans="1:16" hidden="1">
      <c r="B7" s="48"/>
      <c r="C7" s="45">
        <v>43738</v>
      </c>
      <c r="D7" s="45"/>
      <c r="E7" s="48"/>
      <c r="F7" s="45">
        <v>43921</v>
      </c>
      <c r="G7" s="45">
        <v>44286</v>
      </c>
      <c r="H7" s="48"/>
      <c r="I7" s="45">
        <v>43921</v>
      </c>
      <c r="J7" s="45"/>
      <c r="K7" s="48"/>
      <c r="L7" s="45">
        <v>44104</v>
      </c>
      <c r="M7" s="45">
        <v>44469</v>
      </c>
    </row>
    <row r="8" spans="1:16" hidden="1">
      <c r="B8" s="48"/>
      <c r="C8" s="45">
        <v>43739</v>
      </c>
      <c r="D8" s="48"/>
      <c r="E8" s="48"/>
      <c r="F8" s="45">
        <v>43922</v>
      </c>
      <c r="G8" s="48"/>
      <c r="H8" s="48"/>
      <c r="I8" s="45">
        <v>43922</v>
      </c>
      <c r="J8" s="48"/>
      <c r="K8" s="48"/>
      <c r="L8" s="45">
        <v>44105</v>
      </c>
      <c r="M8" s="48"/>
    </row>
    <row r="9" spans="1:16" hidden="1">
      <c r="B9" s="48"/>
      <c r="C9" s="45">
        <v>43921</v>
      </c>
      <c r="D9" s="48"/>
      <c r="E9" s="48"/>
      <c r="F9" s="45">
        <v>44104</v>
      </c>
      <c r="G9" s="48"/>
      <c r="H9" s="48"/>
      <c r="I9" s="45">
        <v>44104</v>
      </c>
      <c r="J9" s="48"/>
      <c r="K9" s="48"/>
      <c r="L9" s="45">
        <v>44286</v>
      </c>
      <c r="M9" s="48"/>
    </row>
    <row r="10" spans="1:16" hidden="1">
      <c r="B10" s="48"/>
      <c r="C10" s="45">
        <v>43922</v>
      </c>
      <c r="D10" s="48"/>
      <c r="E10" s="48"/>
      <c r="F10" s="45">
        <v>44105</v>
      </c>
      <c r="G10" s="48"/>
      <c r="H10" s="48"/>
      <c r="I10" s="45">
        <v>44105</v>
      </c>
      <c r="J10" s="48"/>
      <c r="K10" s="48"/>
      <c r="L10" s="45">
        <v>44287</v>
      </c>
      <c r="M10" s="48"/>
    </row>
    <row r="11" spans="1:16" hidden="1">
      <c r="B11" s="48"/>
      <c r="C11" s="45"/>
      <c r="D11" s="48"/>
      <c r="E11" s="48"/>
      <c r="F11" s="48"/>
      <c r="G11" s="48"/>
      <c r="H11" s="48"/>
      <c r="I11" s="45"/>
      <c r="J11" s="48"/>
      <c r="K11" s="48"/>
      <c r="L11" s="48"/>
      <c r="M11" s="48"/>
    </row>
    <row r="12" spans="1:16" hidden="1">
      <c r="C12" s="44"/>
      <c r="I12" s="44"/>
    </row>
    <row r="13" spans="1:16" s="32" customFormat="1">
      <c r="A13" s="32" t="s">
        <v>85</v>
      </c>
      <c r="C13" s="42" t="s">
        <v>83</v>
      </c>
      <c r="D13" s="32" t="s">
        <v>84</v>
      </c>
      <c r="I13" s="42"/>
    </row>
    <row r="14" spans="1:16">
      <c r="A14" s="51">
        <f ca="1">TODAY()</f>
        <v>43269</v>
      </c>
      <c r="C14" s="44">
        <f ca="1">IF(DAY(A14)&lt;7,EOMONTH(A14, 0),EOMONTH(A14,1))</f>
        <v>43312</v>
      </c>
      <c r="D14" s="44">
        <f ca="1">IF(DAY($A$14)&lt;7, EOMONTH($A$14,1), EOMONTH($A$14,2))</f>
        <v>43343</v>
      </c>
    </row>
    <row r="15" spans="1:16">
      <c r="C15" s="44">
        <f ca="1">IF(DAY(A14)&lt;7, EOMONTH(A14,0)+1, EOMONTH(A14,1)+1)</f>
        <v>43313</v>
      </c>
      <c r="D15" s="44">
        <f ca="1">IF(DAY($A$14)&lt;7, EOMONTH($A$14,3), EOMONTH($A$14,4))</f>
        <v>43404</v>
      </c>
    </row>
    <row r="16" spans="1:16">
      <c r="C16" s="44">
        <f ca="1">IF(ISODD(MONTH($A$14)),IF(DAY($A$14)&lt;7, EOMONTH($A$14,6), EOMONTH($A$14,4)), IF(DAY($A$14)&lt;7, EOMONTH($A$14,3), EOMONTH($A$14,7)))</f>
        <v>43496</v>
      </c>
      <c r="D16" s="44">
        <f ca="1">IF(ISODD(MONTH($A$14)),IF(DAY($A$14)&lt;7, EOMONTH($A$14,6), EOMONTH($A$14,10)), IF(DAY($A$14)&lt;7, EOMONTH($A$14,9), EOMONTH($A$14,7)))</f>
        <v>43496</v>
      </c>
    </row>
    <row r="17" spans="1:4">
      <c r="A17" s="55"/>
      <c r="C17" s="44">
        <f ca="1">IF(ISODD(MONTH($A$14)),IF(DAY($A$14)&lt;7, EOMONTH($A$14,6)+1, EOMONTH($A$14,4)+1), IF(DAY($A$14)&lt;7, EOMONTH($A$14,3)+1, EOMONTH($A$14,7)+1))</f>
        <v>43497</v>
      </c>
      <c r="D17" s="44">
        <f ca="1">IF(ISODD(MONTH($A$14)),IF(DAY($A$14)&lt;7, EOMONTH($A$14,12), EOMONTH($A$14,16)), IF(DAY($A$14)&lt;7, EOMONTH($A$14,15), EOMONTH($A$14,13)))</f>
        <v>43677</v>
      </c>
    </row>
    <row r="18" spans="1:4">
      <c r="A18" s="50"/>
      <c r="C18" s="44">
        <f ca="1">IF(ISODD(MONTH($A$14)),IF(DAY($A$14)&lt;7, EOMONTH($A$14,12), EOMONTH($A$14,10)), IF(DAY($A$14)&lt;7, EOMONTH($A$14,9), EOMONTH($A$14,13)))</f>
        <v>43677</v>
      </c>
      <c r="D18" s="44">
        <f ca="1">IF(ISODD(MONTH($A$14)),IF(DAY($A$14)&lt;7, EOMONTH($A$14,18), EOMONTH($A$14,22)), IF(DAY($A$14)&lt;7, EOMONTH($A$14,21), EOMONTH($A$14,19)))</f>
        <v>43861</v>
      </c>
    </row>
    <row r="19" spans="1:4">
      <c r="A19" s="50"/>
      <c r="C19" s="44">
        <f ca="1">IF(ISODD(MONTH($A$14)),IF(DAY($A$14)&lt;7, EOMONTH($A$14,12)+1, EOMONTH($A$14,10)+1), IF(DAY($A$14)&lt;7, EOMONTH($A$14,9)+1, EOMONTH($A$14,13)+1))</f>
        <v>43678</v>
      </c>
      <c r="D19" s="44">
        <f ca="1">IF(ISODD(MONTH($A$14)),IF(DAY($A$14)&lt;7, EOMONTH($A$14,24), EOMONTH($A$14,28)), IF(DAY($A$14)&lt;7, EOMONTH($A$14,27), EOMONTH($A$14,25)))</f>
        <v>44043</v>
      </c>
    </row>
    <row r="20" spans="1:4">
      <c r="A20" s="50"/>
      <c r="C20" s="44">
        <f ca="1">IF(ISODD(MONTH($A$14)),IF(DAY($A$14)&lt;7, EOMONTH($A$14,18), EOMONTH($A$14,16)), IF(DAY($A$14)&lt;7, EOMONTH($A$14,15), EOMONTH($A$14,19)))</f>
        <v>43861</v>
      </c>
      <c r="D20" s="44">
        <f ca="1">IF(ISODD(MONTH(A14)), (IF(DAY(A14)&lt;7, EOMONTH(A14,30), "")), IF(DAY(A14)&lt;7, "", EOMONTH(A14,31)))</f>
        <v>44227</v>
      </c>
    </row>
    <row r="21" spans="1:4">
      <c r="A21" s="50"/>
      <c r="C21" s="44">
        <f ca="1">IF(ISODD(MONTH($A$14)),IF(DAY($A$14)&lt;7, EOMONTH($A$14,18)+1, EOMONTH($A$14,16)+1), IF(DAY($A$14)&lt;7, EOMONTH($A$14,15)+1, EOMONTH($A$14,19)+1))</f>
        <v>43862</v>
      </c>
      <c r="D21" s="44"/>
    </row>
    <row r="22" spans="1:4">
      <c r="A22" s="50"/>
      <c r="C22" s="44">
        <f ca="1">IF(ISODD(MONTH($A$14)),IF(DAY($A$14)&lt;7, EOMONTH($A$14,24), EOMONTH($A$14,22)), IF(DAY($A$14)&lt;7, EOMONTH($A$14,21), EOMONTH($A$14,25)))</f>
        <v>44043</v>
      </c>
    </row>
    <row r="23" spans="1:4">
      <c r="A23" s="50"/>
      <c r="C23" s="44">
        <f ca="1">IF(ISODD(MONTH($A$14)),IF(DAY($A$14)&lt;7, EOMONTH($A$14,24)+1, EOMONTH($A$14,22)+1), IF(DAY($A$14)&lt;7, EOMONTH($A$14,21)+1, EOMONTH($A$14,25)+1))</f>
        <v>44044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Sheet1</vt:lpstr>
      <vt:lpstr>Sheet2</vt:lpstr>
      <vt:lpstr>Sheet3</vt:lpstr>
      <vt:lpstr>Auto</vt:lpstr>
      <vt:lpstr>Reference for months</vt:lpstr>
      <vt:lpstr>Drop down boxes</vt:lpstr>
      <vt:lpstr>EFA</vt:lpstr>
      <vt:lpstr>FolderPath</vt:lpstr>
      <vt:lpstr>TenderNr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Rice, Andrew</dc:creator>
  <cp:lastModifiedBy>haarith.dhorat</cp:lastModifiedBy>
  <dcterms:created xsi:type="dcterms:W3CDTF">2018-06-18T12:49:17Z</dcterms:created>
  <dcterms:modified xsi:type="dcterms:W3CDTF">2018-06-18T14:12:21Z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552464701</vt:i4>
  </property>
  <property fmtid="{D5CDD505-2E9C-101B-9397-08002B2CF9AE}" pid="3" name="_NewReviewCycle">
    <vt:lpwstr/>
  </property>
  <property fmtid="{D5CDD505-2E9C-101B-9397-08002B2CF9AE}" pid="4" name="_EmailSubject">
    <vt:lpwstr>Post Tender Report TR102 - Draft - v1.1 DO NOT SEND.xlsm</vt:lpwstr>
  </property>
  <property fmtid="{D5CDD505-2E9C-101B-9397-08002B2CF9AE}" pid="5" name="_AuthorEmail">
    <vt:lpwstr>Natalie.Boahene@nationalgrid.com</vt:lpwstr>
  </property>
  <property fmtid="{D5CDD505-2E9C-101B-9397-08002B2CF9AE}" pid="6" name="_AuthorEmailDisplayName">
    <vt:lpwstr>Boahene, Natalie</vt:lpwstr>
  </property>
  <property fmtid="{D5CDD505-2E9C-101B-9397-08002B2CF9AE}" pid="7" name="_ReviewingToolsShownOnce">
    <vt:lpwstr/>
  </property>
</Properties>
</file>